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<sst xmlns="http://schemas.openxmlformats.org/spreadsheetml/2006/main" count="116" uniqueCount="115">
  <si>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</si>
  <si>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</si>
  <si>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</si>
  <si>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</si>
  <si>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</si>
  <si>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</si>
  <si>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</si>
  <si>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</si>
  <si>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</si>
  <si>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</si>
  <si>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</si>
  <si>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</si>
  <si>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</si>
  <si>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</si>
  <si>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</si>
  <si>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</si>
  <si>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</si>
  <si>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</si>
  <si>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</si>
  <si>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</si>
  <si>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</si>
  <si>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</si>
  <si>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</si>
  <si>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</si>
  <si>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</si>
  <si>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</si>
  <si>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</si>
  <si>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</si>
  <si>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</si>
  <si>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</si>
  <si>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</si>
  <si>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</si>
  <si>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</si>
  <si>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</si>
  <si>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</si>
  <si>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</si>
  <si>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</si>
  <si>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</si>
  <si>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</si>
  <si>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</si>
  <si>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</si>
  <si>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</si>
  <si>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</si>
  <si>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</si>
  <si>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</si>
  <si>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</si>
  <si>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</si>
  <si>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</si>
  <si>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</si>
  <si>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</si>
  <si>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</si>
  <si>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</si>
  <si>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</si>
  <si>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</si>
  <si>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</si>
  <si>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</si>
  <si>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</si>
  <si>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</si>
  <si>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</si>
  <si>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</si>
  <si>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</si>
  <si>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</si>
  <si>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</si>
  <si>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</si>
  <si>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</si>
  <si>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</si>
  <si>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</si>
  <si>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</si>
  <si>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</si>
  <si>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</si>
  <si>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</si>
  <si>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</si>
  <si>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</si>
  <si>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</si>
  <si>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</si>
  <si>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</si>
  <si>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</si>
  <si>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</si>
  <si>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</si>
  <si>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</si>
  <si>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</si>
  <si>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</si>
  <si>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</si>
  <si>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</si>
  <si>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</si>
  <si>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</si>
  <si>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</si>
  <si>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</si>
  <si>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</si>
  <si>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</si>
  <si>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</si>
  <si>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</si>
  <si>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</si>
  <si>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</si>
  <si>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</si>
  <si>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</si>
  <si>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</si>
  <si>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</si>
  <si>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</si>
  <si>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</si>
  <si>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</si>
  <si>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</si>
  <si>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</si>
  <si>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</si>
  <si>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</si>
  <si>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</si>
  <si>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</si>
  <si>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</si>
  <si>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</si>
  <si>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</si>
  <si>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</si>
  <si>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</si>
  <si>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</si>
  <si>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31 de agosto  2022</t>
  </si>
  <si>
    <t>5. Fecha de Registro:  al dia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</si>
</sst>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medium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6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8" xfId="0" applyNumberFormat="1" applyBorder="1"/>
    <xf numFmtId="43" fontId="0" fillId="0" borderId="6" xfId="0" applyNumberFormat="1" applyBorder="1"/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0" fontId="0" fillId="0" borderId="9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43" fontId="8" fillId="0" borderId="8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43" fontId="9" fillId="0" borderId="16" xfId="0" applyNumberFormat="1" applyFont="1" applyBorder="1" applyAlignment="1">
      <alignment horizontal="right" vertical="center"/>
    </xf>
    <xf numFmtId="43" fontId="9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0" fillId="0" borderId="0" xfId="0" applyFill="1"/>
    <xf numFmtId="43" fontId="8" fillId="0" borderId="8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horizontal="right" vertical="center"/>
    </xf>
    <xf numFmtId="43" fontId="9" fillId="0" borderId="6" xfId="0" applyNumberFormat="1" applyFont="1" applyFill="1" applyBorder="1" applyAlignment="1">
      <alignment horizontal="right" vertical="center"/>
    </xf>
    <xf numFmtId="43" fontId="9" fillId="0" borderId="8" xfId="0" applyNumberFormat="1" applyFont="1" applyFill="1" applyBorder="1" applyAlignment="1">
      <alignment horizontal="right" vertical="center"/>
    </xf>
    <xf numFmtId="43" fontId="7" fillId="0" borderId="8" xfId="0" applyNumberFormat="1" applyFont="1" applyFill="1" applyBorder="1" applyAlignment="1">
      <alignment horizontal="right" vertical="center"/>
    </xf>
    <xf numFmtId="43" fontId="11" fillId="0" borderId="8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Alignment="1">
      <alignment horizontal="right"/>
    </xf>
    <xf numFmtId="43" fontId="17" fillId="0" borderId="8" xfId="0" applyNumberFormat="1" applyFont="1" applyFill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43" fontId="17" fillId="0" borderId="0" xfId="0" applyNumberFormat="1" applyFont="1" applyFill="1" applyBorder="1" applyAlignment="1">
      <alignment horizontal="right"/>
    </xf>
    <xf numFmtId="43" fontId="19" fillId="0" borderId="0" xfId="2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6" xfId="0" applyFill="1" applyBorder="1"/>
    <xf numFmtId="0" fontId="22" fillId="0" borderId="0" xfId="22" applyFill="1" applyAlignment="1">
      <alignment horizontal="center"/>
      <protection/>
    </xf>
    <xf numFmtId="4" fontId="0" fillId="0" borderId="0" xfId="0" applyNumberFormat="1" applyFill="1"/>
    <xf numFmtId="4" fontId="1" fillId="0" borderId="0" xfId="0" applyNumberFormat="1" applyFont="1" applyFill="1"/>
    <xf numFmtId="43" fontId="0" fillId="0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114300</xdr:rowOff>
    </xdr:from>
    <xdr:to>
      <xdr:col>7</xdr:col>
      <xdr:colOff>809625</xdr:colOff>
      <xdr:row>11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0" y="114300"/>
          <a:ext cx="77343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4</xdr:col>
      <xdr:colOff>914400</xdr:colOff>
      <xdr:row>111</xdr:row>
      <xdr:rowOff>28575</xdr:rowOff>
    </xdr:from>
    <xdr:to>
      <xdr:col>6</xdr:col>
      <xdr:colOff>590550</xdr:colOff>
      <xdr:row>112</xdr:row>
      <xdr:rowOff>85725</xdr:rowOff>
    </xdr:to>
    <xdr:sp macro="" textlink="">
      <xdr:nvSpPr>
        <xdr:cNvPr id="8" name="CuadroTexto 7"/>
        <xdr:cNvSpPr txBox="1"/>
      </xdr:nvSpPr>
      <xdr:spPr>
        <a:xfrm>
          <a:off x="11658600" y="39814500"/>
          <a:ext cx="2962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10</xdr:col>
      <xdr:colOff>514350</xdr:colOff>
      <xdr:row>111</xdr:row>
      <xdr:rowOff>57150</xdr:rowOff>
    </xdr:from>
    <xdr:to>
      <xdr:col>11</xdr:col>
      <xdr:colOff>990600</xdr:colOff>
      <xdr:row>112</xdr:row>
      <xdr:rowOff>180975</xdr:rowOff>
    </xdr:to>
    <xdr:sp macro="" textlink="">
      <xdr:nvSpPr>
        <xdr:cNvPr id="9" name="CuadroTexto 8"/>
        <xdr:cNvSpPr txBox="1"/>
      </xdr:nvSpPr>
      <xdr:spPr>
        <a:xfrm>
          <a:off x="20688300" y="39843075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114300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4</xdr:col>
      <xdr:colOff>933450</xdr:colOff>
      <xdr:row>123</xdr:row>
      <xdr:rowOff>180975</xdr:rowOff>
    </xdr:from>
    <xdr:to>
      <xdr:col>6</xdr:col>
      <xdr:colOff>828675</xdr:colOff>
      <xdr:row>125</xdr:row>
      <xdr:rowOff>85725</xdr:rowOff>
    </xdr:to>
    <xdr:sp macro="" textlink="">
      <xdr:nvSpPr>
        <xdr:cNvPr id="11" name="CuadroTexto 10"/>
        <xdr:cNvSpPr txBox="1"/>
      </xdr:nvSpPr>
      <xdr:spPr>
        <a:xfrm>
          <a:off x="11677650" y="42843450"/>
          <a:ext cx="31813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10</xdr:col>
      <xdr:colOff>400050</xdr:colOff>
      <xdr:row>125</xdr:row>
      <xdr:rowOff>152400</xdr:rowOff>
    </xdr:from>
    <xdr:to>
      <xdr:col>11</xdr:col>
      <xdr:colOff>1143000</xdr:colOff>
      <xdr:row>126</xdr:row>
      <xdr:rowOff>161925</xdr:rowOff>
    </xdr:to>
    <xdr:sp macro="" textlink="">
      <xdr:nvSpPr>
        <xdr:cNvPr id="12" name="CuadroTexto 11"/>
        <xdr:cNvSpPr txBox="1"/>
      </xdr:nvSpPr>
      <xdr:spPr>
        <a:xfrm>
          <a:off x="20574000" y="4331017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209550</xdr:rowOff>
    </xdr:from>
    <xdr:to>
      <xdr:col>1</xdr:col>
      <xdr:colOff>3705225</xdr:colOff>
      <xdr:row>128</xdr:row>
      <xdr:rowOff>180975</xdr:rowOff>
    </xdr:to>
    <xdr:sp macro="" textlink="">
      <xdr:nvSpPr>
        <xdr:cNvPr id="13" name="CuadroTexto 12"/>
        <xdr:cNvSpPr txBox="1"/>
      </xdr:nvSpPr>
      <xdr:spPr>
        <a:xfrm>
          <a:off x="2009775" y="4386262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4</xdr:col>
      <xdr:colOff>1038225</xdr:colOff>
      <xdr:row>125</xdr:row>
      <xdr:rowOff>9525</xdr:rowOff>
    </xdr:from>
    <xdr:to>
      <xdr:col>6</xdr:col>
      <xdr:colOff>723900</xdr:colOff>
      <xdr:row>126</xdr:row>
      <xdr:rowOff>28575</xdr:rowOff>
    </xdr:to>
    <xdr:sp macro="" textlink="">
      <xdr:nvSpPr>
        <xdr:cNvPr id="15" name="CuadroTexto 14"/>
        <xdr:cNvSpPr txBox="1"/>
      </xdr:nvSpPr>
      <xdr:spPr>
        <a:xfrm>
          <a:off x="11782425" y="43167300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10</xdr:col>
      <xdr:colOff>428625</xdr:colOff>
      <xdr:row>126</xdr:row>
      <xdr:rowOff>161925</xdr:rowOff>
    </xdr:from>
    <xdr:to>
      <xdr:col>11</xdr:col>
      <xdr:colOff>942975</xdr:colOff>
      <xdr:row>127</xdr:row>
      <xdr:rowOff>257175</xdr:rowOff>
    </xdr:to>
    <xdr:sp macro="" textlink="">
      <xdr:nvSpPr>
        <xdr:cNvPr id="16" name="CuadroTexto 15"/>
        <xdr:cNvSpPr txBox="1"/>
      </xdr:nvSpPr>
      <xdr:spPr>
        <a:xfrm>
          <a:off x="20602575" y="43567350"/>
          <a:ext cx="2057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:AB159"/>
  <sheetViews>
    <sheetView tabSelected="1" view="pageBreakPreview" zoomScale="98" zoomScaleSheetLayoutView="98" workbookViewId="0" topLeftCell="A43">
      <selection activeCell="C50" sqref="C50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27.140625" style="0" customWidth="1"/>
    <col min="4" max="4" width="29.140625" style="0" customWidth="1"/>
    <col min="5" max="5" width="24.421875" style="142" customWidth="1"/>
    <col min="6" max="7" width="24.8515625" style="0" customWidth="1"/>
    <col min="8" max="8" width="22.140625" style="0" customWidth="1"/>
    <col min="9" max="9" width="22.421875" style="0" customWidth="1"/>
    <col min="10" max="10" width="22.7109375" style="0" customWidth="1"/>
    <col min="11" max="11" width="23.140625" style="0" customWidth="1"/>
    <col min="12" max="12" width="24.7109375" style="0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4" customFormat="1" ht="15">
      <c r="E1" s="142"/>
    </row>
    <row r="2" s="84" customFormat="1" ht="15">
      <c r="E2" s="142"/>
    </row>
    <row r="3" s="84" customFormat="1" ht="15">
      <c r="E3" s="142"/>
    </row>
    <row r="4" s="84" customFormat="1" ht="15">
      <c r="E4" s="142"/>
    </row>
    <row r="5" s="84" customFormat="1" ht="15">
      <c r="E5" s="142"/>
    </row>
    <row r="6" s="84" customFormat="1" ht="15.75" customHeight="1">
      <c r="E6" s="142"/>
    </row>
    <row r="7" s="84" customFormat="1" ht="15">
      <c r="E7" s="142"/>
    </row>
    <row r="8" s="84" customFormat="1" ht="15">
      <c r="E8" s="142"/>
    </row>
    <row r="9" s="84" customFormat="1" ht="15">
      <c r="E9" s="142"/>
    </row>
    <row r="10" s="84" customFormat="1" ht="15">
      <c r="E10" s="142"/>
    </row>
    <row r="11" s="84" customFormat="1" ht="15">
      <c r="E11" s="142"/>
    </row>
    <row r="12" ht="4.5" customHeight="1"/>
    <row r="13" s="84" customFormat="1" ht="4.5" customHeight="1">
      <c r="E13" s="142"/>
    </row>
    <row r="14" ht="9.75" customHeight="1"/>
    <row r="15" spans="2:18" ht="19.5" customHeight="1">
      <c r="B15" s="135" t="s">
        <v>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2:18" ht="15" customHeight="1">
      <c r="B16" s="136" t="s">
        <v>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2:18" ht="15" customHeight="1">
      <c r="B17" s="136" t="s">
        <v>111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2:18" ht="15" customHeight="1" thickBot="1">
      <c r="B18" s="137" t="s">
        <v>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2:18" ht="15" customHeight="1" thickBot="1">
      <c r="B19" s="77"/>
      <c r="C19" s="77"/>
      <c r="D19" s="77"/>
      <c r="E19" s="132" t="s">
        <v>103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</row>
    <row r="20" spans="2:18" ht="21" customHeight="1" thickBot="1">
      <c r="B20" s="87" t="s">
        <v>112</v>
      </c>
      <c r="C20" s="88" t="s">
        <v>101</v>
      </c>
      <c r="D20" s="89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2"/>
      <c r="D21" s="72"/>
      <c r="E21" s="143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08"/>
    </row>
    <row r="22" spans="2:20" ht="32.25" customHeight="1">
      <c r="B22" s="3" t="s">
        <v>17</v>
      </c>
      <c r="C22" s="90">
        <f aca="true" t="shared" si="0" ref="C22:D22">C23+C24+C25+C26+C27</f>
        <v>2262313387</v>
      </c>
      <c r="D22" s="90">
        <f t="shared" si="0"/>
        <v>2083580731</v>
      </c>
      <c r="E22" s="144">
        <f>E23+E24+E25+E26+E27</f>
        <v>139813922.70999998</v>
      </c>
      <c r="F22" s="99">
        <f>F23+F24+F25+F26+F27</f>
        <v>166312508.76</v>
      </c>
      <c r="G22" s="99">
        <f>G23+G24+G25+G26+G27</f>
        <v>233235584.57</v>
      </c>
      <c r="H22" s="99">
        <f aca="true" t="shared" si="1" ref="H22:O22">H23+H24+H25+H26+H27</f>
        <v>155901602.66</v>
      </c>
      <c r="I22" s="99">
        <f>SUM(I23:I27)</f>
        <v>207829225.40999997</v>
      </c>
      <c r="J22" s="99">
        <f t="shared" si="1"/>
        <v>186908064.21</v>
      </c>
      <c r="K22" s="99">
        <f t="shared" si="1"/>
        <v>146649806.1</v>
      </c>
      <c r="L22" s="99">
        <f t="shared" si="1"/>
        <v>145535024.56</v>
      </c>
      <c r="M22" s="99">
        <f t="shared" si="1"/>
        <v>256618541.08999997</v>
      </c>
      <c r="N22" s="99">
        <f>N23+N24+N25+N26+N27</f>
        <v>176400760.46</v>
      </c>
      <c r="O22" s="99">
        <f t="shared" si="1"/>
        <v>205121510.70000002</v>
      </c>
      <c r="P22" s="99">
        <f>P23+P24+P25+P26+P27</f>
        <v>0</v>
      </c>
      <c r="Q22" s="99">
        <f>Q23+Q24+Q25+Q26+Q27</f>
        <v>2020326551.2299998</v>
      </c>
      <c r="R22" s="6">
        <f>SUM(R23:R27)</f>
        <v>1382185738.98</v>
      </c>
      <c r="T22" s="7"/>
    </row>
    <row r="23" spans="2:18" ht="29.25" customHeight="1">
      <c r="B23" s="8" t="s">
        <v>18</v>
      </c>
      <c r="C23" s="98">
        <v>1698458633</v>
      </c>
      <c r="D23" s="9">
        <v>1624510008.64</v>
      </c>
      <c r="E23" s="145">
        <v>116337736.94</v>
      </c>
      <c r="F23" s="100">
        <v>141304831.5</v>
      </c>
      <c r="G23" s="100">
        <v>137837937.77</v>
      </c>
      <c r="H23" s="100">
        <v>131630780.69</v>
      </c>
      <c r="I23" s="100">
        <v>169940838.57</v>
      </c>
      <c r="J23" s="100">
        <v>162646732.81</v>
      </c>
      <c r="K23" s="100">
        <v>122474331.38</v>
      </c>
      <c r="L23" s="100">
        <v>121196833.94</v>
      </c>
      <c r="M23" s="100">
        <v>193689185.06</v>
      </c>
      <c r="N23" s="100">
        <v>131981387.51</v>
      </c>
      <c r="O23" s="100">
        <v>168997494.02</v>
      </c>
      <c r="P23" s="100">
        <v>0</v>
      </c>
      <c r="Q23" s="100">
        <f>E23+F23+G23+H23+I23+J23+K23+L23+M23+N23+O23+P23</f>
        <v>1598038090.1899998</v>
      </c>
      <c r="R23" s="10">
        <f>SUM(E23:L23)</f>
        <v>1103370023.6</v>
      </c>
    </row>
    <row r="24" spans="2:18" ht="29.25" customHeight="1">
      <c r="B24" s="8" t="s">
        <v>19</v>
      </c>
      <c r="C24" s="9">
        <v>348873769</v>
      </c>
      <c r="D24" s="9">
        <v>260934960.36</v>
      </c>
      <c r="E24" s="145">
        <v>7544793.66</v>
      </c>
      <c r="F24" s="100">
        <v>8012227.04</v>
      </c>
      <c r="G24" s="100">
        <v>79149228.49</v>
      </c>
      <c r="H24" s="100">
        <v>8000206.72</v>
      </c>
      <c r="I24" s="100">
        <v>21679925.29</v>
      </c>
      <c r="J24" s="100">
        <v>8123690.77</v>
      </c>
      <c r="K24" s="100">
        <v>7645492.79</v>
      </c>
      <c r="L24" s="100">
        <v>7938675.08</v>
      </c>
      <c r="M24" s="100">
        <v>45992229.89</v>
      </c>
      <c r="N24" s="100">
        <v>27594111.78</v>
      </c>
      <c r="O24" s="100">
        <v>14581320.33</v>
      </c>
      <c r="P24" s="100">
        <v>0</v>
      </c>
      <c r="Q24" s="100">
        <f aca="true" t="shared" si="2" ref="Q24:Q66">E24+F24+G24+H24+I24+J24+K24+L24+M24+N24+O24+P24</f>
        <v>236261901.84000003</v>
      </c>
      <c r="R24" s="10">
        <f aca="true" t="shared" si="3" ref="R24:R27">SUM(E24:L24)</f>
        <v>148094239.84</v>
      </c>
    </row>
    <row r="25" spans="2:18" ht="20.25" customHeight="1">
      <c r="B25" s="8" t="s">
        <v>20</v>
      </c>
      <c r="C25" s="9">
        <v>2000000</v>
      </c>
      <c r="D25" s="9">
        <v>800000</v>
      </c>
      <c r="E25" s="145">
        <v>0</v>
      </c>
      <c r="F25" s="100">
        <v>28873.46</v>
      </c>
      <c r="G25" s="100">
        <v>31334.48</v>
      </c>
      <c r="H25" s="100">
        <v>16837.5</v>
      </c>
      <c r="I25" s="100">
        <v>51232.38</v>
      </c>
      <c r="J25" s="100">
        <v>10065.29</v>
      </c>
      <c r="K25" s="100">
        <v>26713.69</v>
      </c>
      <c r="L25" s="100">
        <v>57536.12</v>
      </c>
      <c r="M25" s="100">
        <v>0</v>
      </c>
      <c r="N25" s="100">
        <v>8738.1</v>
      </c>
      <c r="O25" s="100">
        <v>0</v>
      </c>
      <c r="P25" s="100">
        <v>0</v>
      </c>
      <c r="Q25" s="100">
        <f t="shared" si="2"/>
        <v>231331.02000000002</v>
      </c>
      <c r="R25" s="10">
        <f t="shared" si="3"/>
        <v>222592.92</v>
      </c>
    </row>
    <row r="26" spans="2:18" ht="29.25" customHeight="1">
      <c r="B26" s="8" t="s">
        <v>21</v>
      </c>
      <c r="C26" s="9">
        <v>400000</v>
      </c>
      <c r="D26" s="9">
        <v>400000</v>
      </c>
      <c r="E26" s="145">
        <v>0</v>
      </c>
      <c r="F26" s="100">
        <v>5000</v>
      </c>
      <c r="G26" s="100">
        <v>0</v>
      </c>
      <c r="H26" s="100">
        <v>0</v>
      </c>
      <c r="I26" s="100">
        <v>20000</v>
      </c>
      <c r="J26" s="100">
        <v>0</v>
      </c>
      <c r="K26" s="100">
        <v>30000</v>
      </c>
      <c r="L26" s="100">
        <v>40000</v>
      </c>
      <c r="M26" s="100">
        <v>0</v>
      </c>
      <c r="N26" s="100">
        <v>0</v>
      </c>
      <c r="O26" s="100">
        <v>15000</v>
      </c>
      <c r="P26" s="100">
        <v>0</v>
      </c>
      <c r="Q26" s="100">
        <f t="shared" si="2"/>
        <v>110000</v>
      </c>
      <c r="R26" s="10">
        <f t="shared" si="3"/>
        <v>95000</v>
      </c>
    </row>
    <row r="27" spans="2:18" ht="29.25" customHeight="1">
      <c r="B27" s="8" t="s">
        <v>22</v>
      </c>
      <c r="C27" s="9">
        <v>212580985</v>
      </c>
      <c r="D27" s="9">
        <v>196935762</v>
      </c>
      <c r="E27" s="145">
        <v>15931392.11</v>
      </c>
      <c r="F27" s="100">
        <v>16961576.76</v>
      </c>
      <c r="G27" s="100">
        <v>16217083.83</v>
      </c>
      <c r="H27" s="100">
        <v>16253777.75</v>
      </c>
      <c r="I27" s="100">
        <v>16137229.17</v>
      </c>
      <c r="J27" s="100">
        <v>16127575.34</v>
      </c>
      <c r="K27" s="100">
        <v>16473268.24</v>
      </c>
      <c r="L27" s="100">
        <v>16301979.42</v>
      </c>
      <c r="M27" s="100">
        <v>16937126.14</v>
      </c>
      <c r="N27" s="100">
        <v>16816523.07</v>
      </c>
      <c r="O27" s="100">
        <v>21527696.35</v>
      </c>
      <c r="P27" s="100">
        <v>0</v>
      </c>
      <c r="Q27" s="100">
        <f t="shared" si="2"/>
        <v>185685228.17999998</v>
      </c>
      <c r="R27" s="10">
        <f t="shared" si="3"/>
        <v>130403882.62</v>
      </c>
    </row>
    <row r="28" spans="2:20" ht="35.25" customHeight="1">
      <c r="B28" s="11" t="s">
        <v>23</v>
      </c>
      <c r="C28" s="5">
        <f aca="true" t="shared" si="4" ref="C28:D28">C29+C30+C31+C32+C33+C34+C35+C36+C37</f>
        <v>1254656177</v>
      </c>
      <c r="D28" s="5">
        <f t="shared" si="4"/>
        <v>1025210177</v>
      </c>
      <c r="E28" s="144">
        <f>E29+E30+E31+E32+E33+E34+E35+E36+E37</f>
        <v>40855954.309999995</v>
      </c>
      <c r="F28" s="99">
        <f>F29+F30+F31+F32+F33+F34+F35+F36+F37</f>
        <v>26992104.529999997</v>
      </c>
      <c r="G28" s="99">
        <f>G29+G30+G31+G32+G33+G34+G35+G36+G37</f>
        <v>67632558.82</v>
      </c>
      <c r="H28" s="99">
        <f aca="true" t="shared" si="5" ref="H28:O28">H29+H30+H31+H32+H33+H34+H35+H36+H37</f>
        <v>51080049.85</v>
      </c>
      <c r="I28" s="99">
        <f t="shared" si="5"/>
        <v>45379355.32</v>
      </c>
      <c r="J28" s="99">
        <f t="shared" si="5"/>
        <v>52035429.5</v>
      </c>
      <c r="K28" s="99">
        <f t="shared" si="5"/>
        <v>59722877.93</v>
      </c>
      <c r="L28" s="99">
        <f t="shared" si="5"/>
        <v>59872020.65</v>
      </c>
      <c r="M28" s="99">
        <f t="shared" si="5"/>
        <v>54804740.4</v>
      </c>
      <c r="N28" s="99">
        <f t="shared" si="5"/>
        <v>49572284.18</v>
      </c>
      <c r="O28" s="99">
        <f t="shared" si="5"/>
        <v>59960407.949999996</v>
      </c>
      <c r="P28" s="99">
        <f>P29+P30+P31+P32+P33+P34+P35+P36+P37</f>
        <v>0</v>
      </c>
      <c r="Q28" s="99">
        <f>E28+F28+G28+H28+I28+J28+K28+L28+M28+N28+O28+P28</f>
        <v>567907783.4399999</v>
      </c>
      <c r="R28" s="6">
        <f>SUM(R29:R37)</f>
        <v>403570350.91</v>
      </c>
      <c r="T28" s="7"/>
    </row>
    <row r="29" spans="2:18" ht="32.25" customHeight="1">
      <c r="B29" s="8" t="s">
        <v>24</v>
      </c>
      <c r="C29" s="9">
        <v>110763600</v>
      </c>
      <c r="D29" s="9">
        <v>67674600</v>
      </c>
      <c r="E29" s="145">
        <v>4539877.84</v>
      </c>
      <c r="F29" s="100">
        <v>4234164.44</v>
      </c>
      <c r="G29" s="100">
        <v>4491707.8</v>
      </c>
      <c r="H29" s="100">
        <v>4230664.68</v>
      </c>
      <c r="I29" s="100">
        <v>4603815.43</v>
      </c>
      <c r="J29" s="100">
        <v>4557143.54</v>
      </c>
      <c r="K29" s="100">
        <v>5013851.64</v>
      </c>
      <c r="L29" s="100">
        <v>4498792.78</v>
      </c>
      <c r="M29" s="100">
        <v>6091303.42</v>
      </c>
      <c r="N29" s="100">
        <v>4931620.09</v>
      </c>
      <c r="O29" s="100">
        <v>4604543.86</v>
      </c>
      <c r="P29" s="100">
        <v>0</v>
      </c>
      <c r="Q29" s="100">
        <f t="shared" si="2"/>
        <v>51797485.519999996</v>
      </c>
      <c r="R29" s="10">
        <f>SUM(E29:L29)</f>
        <v>36170018.15</v>
      </c>
    </row>
    <row r="30" spans="2:18" ht="32.25" customHeight="1">
      <c r="B30" s="8" t="s">
        <v>25</v>
      </c>
      <c r="C30" s="9">
        <v>146631850</v>
      </c>
      <c r="D30" s="9">
        <v>170231850</v>
      </c>
      <c r="E30" s="145">
        <v>12391331.04</v>
      </c>
      <c r="F30" s="100">
        <v>12216970.7</v>
      </c>
      <c r="G30" s="100">
        <v>9627359.1</v>
      </c>
      <c r="H30" s="100">
        <v>18415080.47</v>
      </c>
      <c r="I30" s="100">
        <v>11645991.14</v>
      </c>
      <c r="J30" s="100">
        <v>11556051.48</v>
      </c>
      <c r="K30" s="100">
        <v>17446660.22</v>
      </c>
      <c r="L30" s="100">
        <v>10534211.06</v>
      </c>
      <c r="M30" s="100">
        <v>21580791.29</v>
      </c>
      <c r="N30" s="100">
        <v>14647496.39</v>
      </c>
      <c r="O30" s="100">
        <v>17881670.59</v>
      </c>
      <c r="P30" s="100">
        <v>0</v>
      </c>
      <c r="Q30" s="100">
        <f t="shared" si="2"/>
        <v>157943613.48</v>
      </c>
      <c r="R30" s="10">
        <f aca="true" t="shared" si="6" ref="R30:R37">SUM(E30:L30)</f>
        <v>103833655.21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45">
        <v>0</v>
      </c>
      <c r="F31" s="100">
        <v>919515</v>
      </c>
      <c r="G31" s="100">
        <v>1701315</v>
      </c>
      <c r="H31" s="100">
        <v>1709310</v>
      </c>
      <c r="I31" s="100">
        <v>3700907.5</v>
      </c>
      <c r="J31" s="100">
        <v>2722570</v>
      </c>
      <c r="K31" s="100">
        <v>5167802.5</v>
      </c>
      <c r="L31" s="100">
        <v>1556175</v>
      </c>
      <c r="M31" s="100">
        <v>291720</v>
      </c>
      <c r="N31" s="100">
        <v>291720</v>
      </c>
      <c r="O31" s="100">
        <v>291720</v>
      </c>
      <c r="P31" s="100">
        <v>0</v>
      </c>
      <c r="Q31" s="100">
        <f t="shared" si="2"/>
        <v>18352755</v>
      </c>
      <c r="R31" s="10">
        <f t="shared" si="6"/>
        <v>17477595</v>
      </c>
    </row>
    <row r="32" spans="2:18" ht="32.25" customHeight="1">
      <c r="B32" s="8" t="s">
        <v>27</v>
      </c>
      <c r="C32" s="9">
        <v>21856936</v>
      </c>
      <c r="D32" s="9">
        <v>18016936</v>
      </c>
      <c r="E32" s="145">
        <v>0</v>
      </c>
      <c r="F32" s="100">
        <v>0</v>
      </c>
      <c r="G32" s="100">
        <v>0</v>
      </c>
      <c r="H32" s="100">
        <v>208000</v>
      </c>
      <c r="I32" s="100">
        <v>110000</v>
      </c>
      <c r="J32" s="100">
        <v>97000</v>
      </c>
      <c r="K32" s="100">
        <v>840355.17</v>
      </c>
      <c r="L32" s="100">
        <v>2997590.97</v>
      </c>
      <c r="M32" s="100">
        <v>0</v>
      </c>
      <c r="N32" s="100">
        <v>0</v>
      </c>
      <c r="O32" s="100">
        <v>0</v>
      </c>
      <c r="P32" s="100">
        <v>0</v>
      </c>
      <c r="Q32" s="100">
        <f t="shared" si="2"/>
        <v>4252946.140000001</v>
      </c>
      <c r="R32" s="10">
        <f t="shared" si="6"/>
        <v>4252946.140000001</v>
      </c>
    </row>
    <row r="33" spans="2:18" ht="32.25" customHeight="1">
      <c r="B33" s="8" t="s">
        <v>28</v>
      </c>
      <c r="C33" s="9">
        <v>456439806</v>
      </c>
      <c r="D33" s="9">
        <v>295833806</v>
      </c>
      <c r="E33" s="145">
        <v>18277871.66</v>
      </c>
      <c r="F33" s="100">
        <v>661572.52</v>
      </c>
      <c r="G33" s="100">
        <v>38202011.11</v>
      </c>
      <c r="H33" s="100">
        <v>18434046.04</v>
      </c>
      <c r="I33" s="100">
        <v>19795862.5</v>
      </c>
      <c r="J33" s="100">
        <v>18871907.2</v>
      </c>
      <c r="K33" s="100">
        <v>18744068.04</v>
      </c>
      <c r="L33" s="100">
        <v>19583020.95</v>
      </c>
      <c r="M33" s="100">
        <v>19579060.18</v>
      </c>
      <c r="N33" s="100">
        <v>18771865.29</v>
      </c>
      <c r="O33" s="100">
        <v>18336521.09</v>
      </c>
      <c r="P33" s="100">
        <v>0</v>
      </c>
      <c r="Q33" s="100">
        <f t="shared" si="2"/>
        <v>209257806.57999998</v>
      </c>
      <c r="R33" s="10">
        <f t="shared" si="6"/>
        <v>152570360.01999998</v>
      </c>
    </row>
    <row r="34" spans="2:18" ht="32.25" customHeight="1">
      <c r="B34" s="8" t="s">
        <v>29</v>
      </c>
      <c r="C34" s="9">
        <v>37877000</v>
      </c>
      <c r="D34" s="9">
        <v>36877000</v>
      </c>
      <c r="E34" s="145">
        <v>4096521.44</v>
      </c>
      <c r="F34" s="100">
        <v>2223514.89</v>
      </c>
      <c r="G34" s="100">
        <v>2459269.6</v>
      </c>
      <c r="H34" s="100">
        <v>1486073.72</v>
      </c>
      <c r="I34" s="100">
        <v>1896408.23</v>
      </c>
      <c r="J34" s="100">
        <v>1830750.54</v>
      </c>
      <c r="K34" s="100">
        <v>1949262.15</v>
      </c>
      <c r="L34" s="100">
        <v>6453641.66</v>
      </c>
      <c r="M34" s="100">
        <v>1891090.28</v>
      </c>
      <c r="N34" s="100">
        <v>3577052</v>
      </c>
      <c r="O34" s="100">
        <v>2633511.09</v>
      </c>
      <c r="P34" s="100">
        <v>0</v>
      </c>
      <c r="Q34" s="100">
        <f t="shared" si="2"/>
        <v>30497095.600000005</v>
      </c>
      <c r="R34" s="10">
        <f t="shared" si="6"/>
        <v>22395442.230000004</v>
      </c>
    </row>
    <row r="35" spans="2:18" ht="52.5" customHeight="1">
      <c r="B35" s="8" t="s">
        <v>30</v>
      </c>
      <c r="C35" s="9">
        <v>60310000</v>
      </c>
      <c r="D35" s="9">
        <v>65830000</v>
      </c>
      <c r="E35" s="145">
        <v>0</v>
      </c>
      <c r="F35" s="100">
        <v>564065.93</v>
      </c>
      <c r="G35" s="100">
        <v>3544835.04</v>
      </c>
      <c r="H35" s="100">
        <v>1162172.46</v>
      </c>
      <c r="I35" s="100">
        <v>615767.06</v>
      </c>
      <c r="J35" s="100">
        <v>2729443.37</v>
      </c>
      <c r="K35" s="100">
        <v>2677888.7</v>
      </c>
      <c r="L35" s="100">
        <v>505381.56</v>
      </c>
      <c r="M35" s="100">
        <v>2289745.13</v>
      </c>
      <c r="N35" s="100">
        <v>2078167.45</v>
      </c>
      <c r="O35" s="100">
        <v>803475.18</v>
      </c>
      <c r="P35" s="100">
        <v>0</v>
      </c>
      <c r="Q35" s="100">
        <f t="shared" si="2"/>
        <v>16970941.88</v>
      </c>
      <c r="R35" s="10">
        <f t="shared" si="6"/>
        <v>11799554.12</v>
      </c>
    </row>
    <row r="36" spans="2:18" ht="47.25" customHeight="1">
      <c r="B36" s="8" t="s">
        <v>31</v>
      </c>
      <c r="C36" s="9">
        <v>318806130</v>
      </c>
      <c r="D36" s="9">
        <v>273175130</v>
      </c>
      <c r="E36" s="145">
        <v>1550352.33</v>
      </c>
      <c r="F36" s="100">
        <v>4963048.85</v>
      </c>
      <c r="G36" s="100">
        <v>5302441.57</v>
      </c>
      <c r="H36" s="100">
        <v>3738969.88</v>
      </c>
      <c r="I36" s="100">
        <v>2947600.9</v>
      </c>
      <c r="J36" s="100">
        <v>6048298.28</v>
      </c>
      <c r="K36" s="100">
        <v>5189408.02</v>
      </c>
      <c r="L36" s="100">
        <v>11051651.02</v>
      </c>
      <c r="M36" s="100">
        <v>2155987.98</v>
      </c>
      <c r="N36" s="100">
        <v>4719211.81</v>
      </c>
      <c r="O36" s="100">
        <v>14982160.14</v>
      </c>
      <c r="P36" s="100">
        <v>0</v>
      </c>
      <c r="Q36" s="100">
        <f t="shared" si="2"/>
        <v>62649130.779999994</v>
      </c>
      <c r="R36" s="10">
        <f t="shared" si="6"/>
        <v>40791770.849999994</v>
      </c>
    </row>
    <row r="37" spans="2:18" ht="30" customHeight="1">
      <c r="B37" s="8" t="s">
        <v>32</v>
      </c>
      <c r="C37" s="9">
        <v>58600000</v>
      </c>
      <c r="D37" s="9">
        <v>54100000</v>
      </c>
      <c r="E37" s="145">
        <v>0</v>
      </c>
      <c r="F37" s="100">
        <v>1209252.2</v>
      </c>
      <c r="G37" s="100">
        <v>2303619.6</v>
      </c>
      <c r="H37" s="100">
        <v>1695732.6</v>
      </c>
      <c r="I37" s="100">
        <v>63002.56</v>
      </c>
      <c r="J37" s="100">
        <v>3622265.09</v>
      </c>
      <c r="K37" s="100">
        <v>2693581.49</v>
      </c>
      <c r="L37" s="100">
        <v>2691555.65</v>
      </c>
      <c r="M37" s="100">
        <v>925042.12</v>
      </c>
      <c r="N37" s="100">
        <v>555151.15</v>
      </c>
      <c r="O37" s="100">
        <v>426806</v>
      </c>
      <c r="P37" s="100">
        <v>0</v>
      </c>
      <c r="Q37" s="100">
        <f t="shared" si="2"/>
        <v>16186008.46</v>
      </c>
      <c r="R37" s="10">
        <f t="shared" si="6"/>
        <v>14279009.190000001</v>
      </c>
    </row>
    <row r="38" spans="2:20" ht="32.25" customHeight="1">
      <c r="B38" s="11" t="s">
        <v>33</v>
      </c>
      <c r="C38" s="5">
        <f aca="true" t="shared" si="7" ref="C38:D38">C39+C40+C41+C42+C43+C44+C45+C46+C47</f>
        <v>244117865</v>
      </c>
      <c r="D38" s="5">
        <f t="shared" si="7"/>
        <v>220211865</v>
      </c>
      <c r="E38" s="144">
        <f>E39+E40+E41+E42+E43+E44+E45+E46+E47</f>
        <v>2906064</v>
      </c>
      <c r="F38" s="99">
        <f>F39+F40+F41+F42+F43+F44+F45+F46+F47</f>
        <v>3036189.35</v>
      </c>
      <c r="G38" s="99">
        <f>G39+G40+G41+G42+G43+G44+G45+G46+G47</f>
        <v>7697192.7</v>
      </c>
      <c r="H38" s="99">
        <f aca="true" t="shared" si="8" ref="H38:N38">H39+H40+H41+H42+H43+H44+H45+H46+H47</f>
        <v>9058861.879999999</v>
      </c>
      <c r="I38" s="99">
        <f t="shared" si="8"/>
        <v>10355055.67</v>
      </c>
      <c r="J38" s="99">
        <f t="shared" si="8"/>
        <v>10662462.8</v>
      </c>
      <c r="K38" s="99">
        <f t="shared" si="8"/>
        <v>4980461.469999999</v>
      </c>
      <c r="L38" s="99">
        <f t="shared" si="8"/>
        <v>12058238.07</v>
      </c>
      <c r="M38" s="99">
        <f t="shared" si="8"/>
        <v>9904957.16</v>
      </c>
      <c r="N38" s="99">
        <f t="shared" si="8"/>
        <v>6307734.86</v>
      </c>
      <c r="O38" s="99">
        <f>O39+O40+O41+O42+O43+O44+O45+O46+O47</f>
        <v>6549739.84</v>
      </c>
      <c r="P38" s="99">
        <f>P39+P40+P41+P42+P43+P44+P45+P46+P47</f>
        <v>0</v>
      </c>
      <c r="Q38" s="99">
        <f>Q39+Q40+Q41+Q42+Q43+Q44+Q45+Q46+Q47</f>
        <v>83516957.80000001</v>
      </c>
      <c r="R38" s="6">
        <f>SUM(R39:R47)</f>
        <v>60754525.94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45">
        <v>2906064</v>
      </c>
      <c r="F39" s="100">
        <v>2624832</v>
      </c>
      <c r="G39" s="100">
        <v>2930490</v>
      </c>
      <c r="H39" s="100">
        <v>2898480</v>
      </c>
      <c r="I39" s="100">
        <v>2998340</v>
      </c>
      <c r="J39" s="100">
        <v>3720679</v>
      </c>
      <c r="K39" s="100">
        <v>3070660.92</v>
      </c>
      <c r="L39" s="100">
        <v>3012881</v>
      </c>
      <c r="M39" s="100">
        <v>2910979.61</v>
      </c>
      <c r="N39" s="100">
        <v>3642582.29</v>
      </c>
      <c r="O39" s="100">
        <v>2827440</v>
      </c>
      <c r="P39" s="100">
        <v>0</v>
      </c>
      <c r="Q39" s="100">
        <f t="shared" si="2"/>
        <v>33543428.82</v>
      </c>
      <c r="R39" s="10">
        <f>SUM(E39:L39)</f>
        <v>24162426.92</v>
      </c>
    </row>
    <row r="40" spans="2:18" ht="26.25" customHeight="1">
      <c r="B40" s="8" t="s">
        <v>35</v>
      </c>
      <c r="C40" s="9">
        <v>28250692</v>
      </c>
      <c r="D40" s="9">
        <v>27306692.8</v>
      </c>
      <c r="E40" s="145">
        <v>0</v>
      </c>
      <c r="F40" s="100">
        <v>0</v>
      </c>
      <c r="G40" s="100">
        <v>3982.5</v>
      </c>
      <c r="H40" s="100">
        <v>74104</v>
      </c>
      <c r="I40" s="100">
        <v>0</v>
      </c>
      <c r="J40" s="100">
        <v>100370.8</v>
      </c>
      <c r="K40" s="100">
        <v>-32273</v>
      </c>
      <c r="L40" s="100">
        <v>1599894.31</v>
      </c>
      <c r="M40" s="100">
        <v>1616803.5</v>
      </c>
      <c r="N40" s="100">
        <v>0</v>
      </c>
      <c r="O40" s="100">
        <v>0</v>
      </c>
      <c r="P40" s="100">
        <v>0</v>
      </c>
      <c r="Q40" s="100">
        <f t="shared" si="2"/>
        <v>3362882.1100000003</v>
      </c>
      <c r="R40" s="10">
        <f aca="true" t="shared" si="9" ref="R40:R47">SUM(E40:L40)</f>
        <v>1746078.61</v>
      </c>
    </row>
    <row r="41" spans="2:18" ht="26.25" customHeight="1">
      <c r="B41" s="8" t="s">
        <v>36</v>
      </c>
      <c r="C41" s="9">
        <v>38336275</v>
      </c>
      <c r="D41" s="9">
        <v>24604275</v>
      </c>
      <c r="E41" s="145">
        <v>0</v>
      </c>
      <c r="F41" s="100">
        <v>177000</v>
      </c>
      <c r="G41" s="100">
        <v>518020</v>
      </c>
      <c r="H41" s="100">
        <v>1822473.38</v>
      </c>
      <c r="I41" s="100">
        <v>26000.12</v>
      </c>
      <c r="J41" s="100">
        <v>215605.12</v>
      </c>
      <c r="K41" s="100">
        <v>36436.34</v>
      </c>
      <c r="L41" s="100">
        <v>788653</v>
      </c>
      <c r="M41" s="100">
        <v>175938</v>
      </c>
      <c r="N41" s="100">
        <v>30250</v>
      </c>
      <c r="O41" s="100">
        <v>42800</v>
      </c>
      <c r="P41" s="100">
        <v>0</v>
      </c>
      <c r="Q41" s="100">
        <f t="shared" si="2"/>
        <v>3833175.96</v>
      </c>
      <c r="R41" s="10">
        <f t="shared" si="9"/>
        <v>3584187.96</v>
      </c>
    </row>
    <row r="42" spans="2:18" ht="30.75" customHeight="1">
      <c r="B42" s="8" t="s">
        <v>37</v>
      </c>
      <c r="C42" s="9">
        <v>800000</v>
      </c>
      <c r="D42" s="9">
        <v>800000</v>
      </c>
      <c r="E42" s="145">
        <v>0</v>
      </c>
      <c r="F42" s="100">
        <v>13608</v>
      </c>
      <c r="G42" s="100">
        <v>0</v>
      </c>
      <c r="H42" s="100">
        <v>0</v>
      </c>
      <c r="I42" s="100">
        <v>18667.8</v>
      </c>
      <c r="J42" s="100">
        <v>49659.7</v>
      </c>
      <c r="K42" s="100">
        <v>0</v>
      </c>
      <c r="L42" s="100">
        <v>139344.22</v>
      </c>
      <c r="M42" s="100">
        <v>0</v>
      </c>
      <c r="N42" s="100">
        <v>0</v>
      </c>
      <c r="O42" s="100">
        <v>0</v>
      </c>
      <c r="P42" s="100">
        <v>0</v>
      </c>
      <c r="Q42" s="100">
        <f t="shared" si="2"/>
        <v>221279.72</v>
      </c>
      <c r="R42" s="10">
        <f t="shared" si="9"/>
        <v>221279.72</v>
      </c>
    </row>
    <row r="43" spans="2:18" ht="30.75" customHeight="1">
      <c r="B43" s="8" t="s">
        <v>38</v>
      </c>
      <c r="C43" s="9">
        <v>5340800</v>
      </c>
      <c r="D43" s="9">
        <v>5278800</v>
      </c>
      <c r="E43" s="145">
        <v>0</v>
      </c>
      <c r="F43" s="100">
        <v>0</v>
      </c>
      <c r="G43" s="100">
        <v>248970.57</v>
      </c>
      <c r="H43" s="100">
        <v>6962</v>
      </c>
      <c r="I43" s="100">
        <v>0</v>
      </c>
      <c r="J43" s="100">
        <v>481520.49</v>
      </c>
      <c r="K43" s="100">
        <v>0</v>
      </c>
      <c r="L43" s="100">
        <v>0</v>
      </c>
      <c r="M43" s="100">
        <v>302965.15</v>
      </c>
      <c r="N43" s="100">
        <v>38093.85</v>
      </c>
      <c r="O43" s="100">
        <v>0</v>
      </c>
      <c r="P43" s="100">
        <v>0</v>
      </c>
      <c r="Q43" s="100">
        <f t="shared" si="2"/>
        <v>1078512.06</v>
      </c>
      <c r="R43" s="10">
        <f t="shared" si="9"/>
        <v>737453.06</v>
      </c>
    </row>
    <row r="44" spans="2:18" ht="39.75" customHeight="1">
      <c r="B44" s="8" t="s">
        <v>39</v>
      </c>
      <c r="C44" s="9">
        <v>8452600</v>
      </c>
      <c r="D44" s="9">
        <v>8900599.2</v>
      </c>
      <c r="E44" s="145">
        <v>0</v>
      </c>
      <c r="F44" s="100">
        <v>0</v>
      </c>
      <c r="G44" s="100">
        <v>30900.66</v>
      </c>
      <c r="H44" s="100">
        <v>826602.8</v>
      </c>
      <c r="I44" s="100">
        <v>0</v>
      </c>
      <c r="J44" s="100">
        <v>115753.58</v>
      </c>
      <c r="K44" s="100">
        <v>83640.76</v>
      </c>
      <c r="L44" s="100">
        <v>177</v>
      </c>
      <c r="M44" s="100">
        <v>0</v>
      </c>
      <c r="N44" s="100">
        <v>46948.44</v>
      </c>
      <c r="O44" s="100">
        <v>20060</v>
      </c>
      <c r="P44" s="100">
        <v>0</v>
      </c>
      <c r="Q44" s="100">
        <f t="shared" si="2"/>
        <v>1124083.24</v>
      </c>
      <c r="R44" s="10">
        <f t="shared" si="9"/>
        <v>1057074.8</v>
      </c>
    </row>
    <row r="45" spans="2:18" ht="39.75" customHeight="1">
      <c r="B45" s="8" t="s">
        <v>40</v>
      </c>
      <c r="C45" s="91">
        <v>55593448</v>
      </c>
      <c r="D45" s="9">
        <v>55471448</v>
      </c>
      <c r="E45" s="145">
        <v>0</v>
      </c>
      <c r="F45" s="100">
        <v>0</v>
      </c>
      <c r="G45" s="100">
        <v>2382731.19</v>
      </c>
      <c r="H45" s="100">
        <v>1772700.08</v>
      </c>
      <c r="I45" s="100">
        <v>6049968.77</v>
      </c>
      <c r="J45" s="100">
        <v>4436113.53</v>
      </c>
      <c r="K45" s="100">
        <v>678789.57</v>
      </c>
      <c r="L45" s="100">
        <v>4080895</v>
      </c>
      <c r="M45" s="100">
        <v>2271430.1</v>
      </c>
      <c r="N45" s="100">
        <v>1602759.12</v>
      </c>
      <c r="O45" s="100">
        <v>3488000</v>
      </c>
      <c r="P45" s="100">
        <v>0</v>
      </c>
      <c r="Q45" s="100">
        <f t="shared" si="2"/>
        <v>26763387.360000003</v>
      </c>
      <c r="R45" s="10">
        <f t="shared" si="9"/>
        <v>19401198.14</v>
      </c>
    </row>
    <row r="46" spans="2:18" ht="42.75" customHeight="1">
      <c r="B46" s="8" t="s">
        <v>41</v>
      </c>
      <c r="C46" s="91">
        <v>0</v>
      </c>
      <c r="D46" s="91">
        <v>0</v>
      </c>
      <c r="E46" s="145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f t="shared" si="2"/>
        <v>0</v>
      </c>
      <c r="R46" s="10">
        <f t="shared" si="9"/>
        <v>0</v>
      </c>
    </row>
    <row r="47" spans="2:18" ht="33" customHeight="1">
      <c r="B47" s="8" t="s">
        <v>42</v>
      </c>
      <c r="C47" s="91">
        <v>54344050</v>
      </c>
      <c r="D47" s="98">
        <v>44850050</v>
      </c>
      <c r="E47" s="145">
        <v>0</v>
      </c>
      <c r="F47" s="100">
        <v>220749.35</v>
      </c>
      <c r="G47" s="100">
        <v>1582097.78</v>
      </c>
      <c r="H47" s="100">
        <v>1657539.62</v>
      </c>
      <c r="I47" s="100">
        <v>1262078.98</v>
      </c>
      <c r="J47" s="100">
        <v>1542760.58</v>
      </c>
      <c r="K47" s="100">
        <v>1143206.88</v>
      </c>
      <c r="L47" s="100">
        <v>2436393.54</v>
      </c>
      <c r="M47" s="100">
        <v>2626840.8</v>
      </c>
      <c r="N47" s="100">
        <v>947101.16</v>
      </c>
      <c r="O47" s="100">
        <v>171439.84</v>
      </c>
      <c r="P47" s="100">
        <v>0</v>
      </c>
      <c r="Q47" s="100">
        <f t="shared" si="2"/>
        <v>13590208.530000001</v>
      </c>
      <c r="R47" s="10">
        <f t="shared" si="9"/>
        <v>9844826.73</v>
      </c>
    </row>
    <row r="48" spans="2:20" ht="33" customHeight="1">
      <c r="B48" s="11" t="s">
        <v>43</v>
      </c>
      <c r="C48" s="5">
        <f aca="true" t="shared" si="10" ref="C48:Q48">C49+C50+C53+C54+C55+C56+C57+C58</f>
        <v>2420759018</v>
      </c>
      <c r="D48" s="5">
        <f t="shared" si="10"/>
        <v>2852337674</v>
      </c>
      <c r="E48" s="144">
        <f t="shared" si="10"/>
        <v>126677680.21000001</v>
      </c>
      <c r="F48" s="99">
        <f t="shared" si="10"/>
        <v>305941038.98</v>
      </c>
      <c r="G48" s="99">
        <f t="shared" si="10"/>
        <v>236631271.10000002</v>
      </c>
      <c r="H48" s="99">
        <f t="shared" si="10"/>
        <v>407037683.19</v>
      </c>
      <c r="I48" s="99">
        <f>I49+I50+I53+I54+I55+I56+I57+I58</f>
        <v>589449966.97</v>
      </c>
      <c r="J48" s="99">
        <f t="shared" si="10"/>
        <v>322317085.57</v>
      </c>
      <c r="K48" s="99">
        <f t="shared" si="10"/>
        <v>223463270.26</v>
      </c>
      <c r="L48" s="99">
        <f t="shared" si="10"/>
        <v>239161876.45999998</v>
      </c>
      <c r="M48" s="99">
        <f t="shared" si="10"/>
        <v>944600592.46</v>
      </c>
      <c r="N48" s="99">
        <f t="shared" si="10"/>
        <v>1137754836.99</v>
      </c>
      <c r="O48" s="99">
        <f t="shared" si="10"/>
        <v>2741002006.36</v>
      </c>
      <c r="P48" s="99">
        <f t="shared" si="10"/>
        <v>0</v>
      </c>
      <c r="Q48" s="99">
        <f t="shared" si="10"/>
        <v>7274037308.55</v>
      </c>
      <c r="R48" s="6">
        <f>SUM(R49:R58)</f>
        <v>2450679872.7400002</v>
      </c>
      <c r="T48" s="7"/>
    </row>
    <row r="49" spans="2:18" ht="32.25" customHeight="1">
      <c r="B49" s="8" t="s">
        <v>44</v>
      </c>
      <c r="C49" s="9">
        <v>161542948</v>
      </c>
      <c r="D49" s="91">
        <v>149777792.03</v>
      </c>
      <c r="E49" s="145">
        <v>3178299.2</v>
      </c>
      <c r="F49" s="100">
        <v>1765286.8</v>
      </c>
      <c r="G49" s="100">
        <v>720600</v>
      </c>
      <c r="H49" s="100">
        <v>2227203.23</v>
      </c>
      <c r="I49" s="100">
        <v>3327366.12</v>
      </c>
      <c r="J49" s="100">
        <v>2447483.57</v>
      </c>
      <c r="K49" s="100">
        <v>4097651.2</v>
      </c>
      <c r="L49" s="100">
        <v>1607193.2</v>
      </c>
      <c r="M49" s="100">
        <v>28776254.18</v>
      </c>
      <c r="N49" s="100">
        <v>4784102</v>
      </c>
      <c r="O49" s="100">
        <v>26577895.76</v>
      </c>
      <c r="P49" s="100">
        <v>0</v>
      </c>
      <c r="Q49" s="100">
        <f t="shared" si="2"/>
        <v>79509335.26</v>
      </c>
      <c r="R49" s="10">
        <f>SUM(E49:L49)</f>
        <v>19371083.32</v>
      </c>
    </row>
    <row r="50" spans="2:18" ht="31.5" customHeight="1" thickBot="1">
      <c r="B50" s="12" t="s">
        <v>45</v>
      </c>
      <c r="C50" s="13">
        <v>1401799476</v>
      </c>
      <c r="D50" s="93">
        <v>1018759431</v>
      </c>
      <c r="E50" s="146">
        <v>100509045.01</v>
      </c>
      <c r="F50" s="13">
        <v>120930392.26</v>
      </c>
      <c r="G50" s="13">
        <v>106214822.12</v>
      </c>
      <c r="H50" s="13">
        <v>115307168.96</v>
      </c>
      <c r="I50" s="13">
        <v>106214820.91</v>
      </c>
      <c r="J50" s="13">
        <v>115307168.59</v>
      </c>
      <c r="K50" s="13">
        <v>106214823.35</v>
      </c>
      <c r="L50" s="13">
        <v>110760997.07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1205858150.26</v>
      </c>
      <c r="R50" s="10">
        <f>SUM(E50:L50)</f>
        <v>881459238.27</v>
      </c>
    </row>
    <row r="51" spans="2:18" ht="12" customHeight="1">
      <c r="B51" s="14"/>
      <c r="C51" s="94"/>
      <c r="D51" s="94"/>
      <c r="E51" s="145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24"/>
    </row>
    <row r="52" spans="2:18" ht="11.25" customHeight="1" thickBot="1">
      <c r="B52" s="14"/>
      <c r="C52" s="94"/>
      <c r="D52" s="94"/>
      <c r="E52" s="145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"/>
    </row>
    <row r="53" spans="2:18" ht="41.25" customHeight="1" thickTop="1">
      <c r="B53" s="15" t="s">
        <v>46</v>
      </c>
      <c r="C53" s="95">
        <v>0</v>
      </c>
      <c r="D53" s="95">
        <v>0</v>
      </c>
      <c r="E53" s="147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23">
        <f>SUM(E53:K53)</f>
        <v>0</v>
      </c>
    </row>
    <row r="54" spans="2:18" ht="41.25" customHeight="1">
      <c r="B54" s="8" t="s">
        <v>47</v>
      </c>
      <c r="C54" s="91"/>
      <c r="D54" s="91"/>
      <c r="E54" s="145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23095853</v>
      </c>
      <c r="N54" s="100">
        <v>0</v>
      </c>
      <c r="O54" s="100">
        <v>0</v>
      </c>
      <c r="P54" s="100">
        <v>0</v>
      </c>
      <c r="Q54" s="100">
        <f t="shared" si="2"/>
        <v>23095853</v>
      </c>
      <c r="R54" s="10">
        <v>0</v>
      </c>
    </row>
    <row r="55" spans="2:18" ht="41.25" customHeight="1">
      <c r="B55" s="8" t="s">
        <v>48</v>
      </c>
      <c r="C55" s="91">
        <v>828075703</v>
      </c>
      <c r="D55" s="91">
        <v>666913001</v>
      </c>
      <c r="E55" s="145">
        <v>22990336</v>
      </c>
      <c r="F55" s="100">
        <v>128337836</v>
      </c>
      <c r="G55" s="100">
        <v>23209070</v>
      </c>
      <c r="H55" s="100">
        <v>42394470.8</v>
      </c>
      <c r="I55" s="100">
        <v>148004686.42</v>
      </c>
      <c r="J55" s="100">
        <v>22972971.41</v>
      </c>
      <c r="K55" s="100">
        <v>22972186.71</v>
      </c>
      <c r="L55" s="100">
        <v>122972456.19</v>
      </c>
      <c r="M55" s="100">
        <v>0</v>
      </c>
      <c r="N55" s="100">
        <v>253337837</v>
      </c>
      <c r="O55" s="100">
        <v>46191696</v>
      </c>
      <c r="P55" s="100">
        <v>0</v>
      </c>
      <c r="Q55" s="100">
        <f t="shared" si="2"/>
        <v>833383546.53</v>
      </c>
      <c r="R55" s="10">
        <f>SUM(E55:L55)</f>
        <v>533854013.53000003</v>
      </c>
    </row>
    <row r="56" spans="2:18" ht="41.25" customHeight="1">
      <c r="B56" s="8" t="s">
        <v>49</v>
      </c>
      <c r="C56" s="91">
        <v>0</v>
      </c>
      <c r="D56" s="91">
        <v>997546558.97</v>
      </c>
      <c r="E56" s="145">
        <v>0</v>
      </c>
      <c r="F56" s="100">
        <v>54819800</v>
      </c>
      <c r="G56" s="100">
        <v>106486778.98</v>
      </c>
      <c r="H56" s="100">
        <v>232955317.04</v>
      </c>
      <c r="I56" s="100">
        <v>329967331.02</v>
      </c>
      <c r="J56" s="100">
        <v>178549558.7</v>
      </c>
      <c r="K56" s="100">
        <v>90178609</v>
      </c>
      <c r="L56" s="100">
        <v>3821230</v>
      </c>
      <c r="M56" s="100">
        <v>761451147.99</v>
      </c>
      <c r="N56" s="100">
        <v>782976516.05</v>
      </c>
      <c r="O56" s="100">
        <v>2536767221.84</v>
      </c>
      <c r="P56" s="100">
        <v>0</v>
      </c>
      <c r="Q56" s="100">
        <f>E56+F56+G56+H56+I56+J56+K56+L56+M56+N56+O56+P56</f>
        <v>5077973510.62</v>
      </c>
      <c r="R56" s="10">
        <f aca="true" t="shared" si="11" ref="R56:R58">SUM(E56:L56)</f>
        <v>996778624.74</v>
      </c>
    </row>
    <row r="57" spans="2:18" ht="32.25" customHeight="1">
      <c r="B57" s="8" t="s">
        <v>50</v>
      </c>
      <c r="C57" s="91">
        <v>29340891</v>
      </c>
      <c r="D57" s="91">
        <v>19340891</v>
      </c>
      <c r="E57" s="145">
        <v>0</v>
      </c>
      <c r="F57" s="100">
        <v>87723.92</v>
      </c>
      <c r="G57" s="100">
        <v>0</v>
      </c>
      <c r="H57" s="100">
        <v>14153523.16</v>
      </c>
      <c r="I57" s="100">
        <v>1935762.5</v>
      </c>
      <c r="J57" s="100">
        <v>3039903.3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f t="shared" si="2"/>
        <v>19216912.88</v>
      </c>
      <c r="R57" s="10">
        <f t="shared" si="11"/>
        <v>19216912.88</v>
      </c>
    </row>
    <row r="58" spans="2:18" ht="43.5" customHeight="1">
      <c r="B58" s="8" t="s">
        <v>51</v>
      </c>
      <c r="C58" s="91"/>
      <c r="D58" s="91"/>
      <c r="E58" s="145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f t="shared" si="2"/>
        <v>0</v>
      </c>
      <c r="R58" s="10">
        <f t="shared" si="11"/>
        <v>0</v>
      </c>
    </row>
    <row r="59" spans="2:18" ht="30" customHeight="1">
      <c r="B59" s="11" t="s">
        <v>52</v>
      </c>
      <c r="C59" s="5">
        <f aca="true" t="shared" si="12" ref="C59:D59">C60+C61+C62-C63+C64+C65+C66</f>
        <v>35000000</v>
      </c>
      <c r="D59" s="5">
        <f t="shared" si="12"/>
        <v>35000000</v>
      </c>
      <c r="E59" s="144">
        <f>E60+E61+E62-E63+E64+E65+E66</f>
        <v>1250000</v>
      </c>
      <c r="F59" s="99">
        <f>F60+F61+F62-F63+F64+F65+F66</f>
        <v>3750010</v>
      </c>
      <c r="G59" s="99">
        <f>G60+G61+G62-G63+G64+G65+G66</f>
        <v>2499999</v>
      </c>
      <c r="H59" s="99">
        <f aca="true" t="shared" si="13" ref="H59:Q59">H60+H61+H62-H63+H64+H65+H66</f>
        <v>2499999</v>
      </c>
      <c r="I59" s="99">
        <f t="shared" si="13"/>
        <v>2499999</v>
      </c>
      <c r="J59" s="99">
        <f t="shared" si="13"/>
        <v>2499999</v>
      </c>
      <c r="K59" s="99">
        <f t="shared" si="13"/>
        <v>6249999</v>
      </c>
      <c r="L59" s="99">
        <f t="shared" si="13"/>
        <v>3749999</v>
      </c>
      <c r="M59" s="99">
        <f t="shared" si="13"/>
        <v>666666</v>
      </c>
      <c r="N59" s="99">
        <f t="shared" si="13"/>
        <v>1666666</v>
      </c>
      <c r="O59" s="99">
        <f t="shared" si="13"/>
        <v>313026386.92</v>
      </c>
      <c r="P59" s="99">
        <f>P60+P61+P62-P63+P64+P65+P66</f>
        <v>0</v>
      </c>
      <c r="Q59" s="99">
        <f t="shared" si="13"/>
        <v>340359722.92</v>
      </c>
      <c r="R59" s="6">
        <f>SUM(R60:R66)</f>
        <v>25000004</v>
      </c>
    </row>
    <row r="60" spans="2:18" ht="46.5" customHeight="1">
      <c r="B60" s="8" t="s">
        <v>53</v>
      </c>
      <c r="C60" s="91"/>
      <c r="D60" s="91"/>
      <c r="E60" s="145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f t="shared" si="2"/>
        <v>0</v>
      </c>
      <c r="R60" s="10">
        <f>SUM(E60:Q60)</f>
        <v>0</v>
      </c>
    </row>
    <row r="61" spans="2:18" ht="46.5" customHeight="1">
      <c r="B61" s="8" t="s">
        <v>54</v>
      </c>
      <c r="C61" s="91">
        <v>35000000</v>
      </c>
      <c r="D61" s="91">
        <v>35000000</v>
      </c>
      <c r="E61" s="145">
        <v>1250000</v>
      </c>
      <c r="F61" s="100">
        <v>3750010</v>
      </c>
      <c r="G61" s="100">
        <v>2499999</v>
      </c>
      <c r="H61" s="100">
        <v>2499999</v>
      </c>
      <c r="I61" s="100">
        <v>2499999</v>
      </c>
      <c r="J61" s="100">
        <v>2499999</v>
      </c>
      <c r="K61" s="100">
        <v>6249999</v>
      </c>
      <c r="L61" s="100">
        <v>3749999</v>
      </c>
      <c r="M61" s="100">
        <v>666666</v>
      </c>
      <c r="N61" s="100">
        <v>1666666</v>
      </c>
      <c r="O61" s="100">
        <v>313026386.92</v>
      </c>
      <c r="P61" s="100">
        <v>0</v>
      </c>
      <c r="Q61" s="100">
        <f t="shared" si="2"/>
        <v>340359722.92</v>
      </c>
      <c r="R61" s="10">
        <f>SUM(E61:L61)</f>
        <v>25000004</v>
      </c>
    </row>
    <row r="62" spans="2:18" ht="46.5" customHeight="1">
      <c r="B62" s="8" t="s">
        <v>55</v>
      </c>
      <c r="C62" s="91">
        <v>0</v>
      </c>
      <c r="D62" s="91">
        <v>0</v>
      </c>
      <c r="E62" s="145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f t="shared" si="2"/>
        <v>0</v>
      </c>
      <c r="R62" s="10">
        <f aca="true" t="shared" si="14" ref="R62:R66">SUM(E62:Q62)</f>
        <v>0</v>
      </c>
    </row>
    <row r="63" spans="2:18" ht="46.5" customHeight="1">
      <c r="B63" s="8" t="s">
        <v>56</v>
      </c>
      <c r="C63" s="91">
        <v>0</v>
      </c>
      <c r="D63" s="91">
        <v>0</v>
      </c>
      <c r="E63" s="145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f t="shared" si="2"/>
        <v>0</v>
      </c>
      <c r="R63" s="10">
        <f t="shared" si="14"/>
        <v>0</v>
      </c>
    </row>
    <row r="64" spans="2:18" ht="42.75" customHeight="1">
      <c r="B64" s="8" t="s">
        <v>57</v>
      </c>
      <c r="C64" s="91">
        <v>0</v>
      </c>
      <c r="D64" s="91">
        <v>0</v>
      </c>
      <c r="E64" s="145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f t="shared" si="2"/>
        <v>0</v>
      </c>
      <c r="R64" s="10">
        <f t="shared" si="14"/>
        <v>0</v>
      </c>
    </row>
    <row r="65" spans="2:18" ht="42.75" customHeight="1">
      <c r="B65" s="8" t="s">
        <v>58</v>
      </c>
      <c r="C65" s="91">
        <v>0</v>
      </c>
      <c r="D65" s="91">
        <v>0</v>
      </c>
      <c r="E65" s="145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f t="shared" si="2"/>
        <v>0</v>
      </c>
      <c r="R65" s="10">
        <f t="shared" si="14"/>
        <v>0</v>
      </c>
    </row>
    <row r="66" spans="2:18" ht="32.25" customHeight="1">
      <c r="B66" s="8" t="s">
        <v>59</v>
      </c>
      <c r="C66" s="91">
        <v>0</v>
      </c>
      <c r="D66" s="91">
        <v>0</v>
      </c>
      <c r="E66" s="145">
        <v>0</v>
      </c>
      <c r="F66" s="100">
        <v>0</v>
      </c>
      <c r="G66" s="100">
        <v>0</v>
      </c>
      <c r="H66" s="100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00">
        <f t="shared" si="2"/>
        <v>0</v>
      </c>
      <c r="R66" s="10">
        <f t="shared" si="14"/>
        <v>0</v>
      </c>
    </row>
    <row r="67" spans="2:18" ht="32.25" customHeight="1">
      <c r="B67" s="11" t="s">
        <v>60</v>
      </c>
      <c r="C67" s="5">
        <f aca="true" t="shared" si="15" ref="C67:D67">C68+C69+C70+C71+C72+C73+C74+C75+C76</f>
        <v>88642564</v>
      </c>
      <c r="D67" s="5">
        <f t="shared" si="15"/>
        <v>90366371.71</v>
      </c>
      <c r="E67" s="144">
        <f>E68+E69+E70+E71+E72+E73+E74+E75+E76</f>
        <v>0</v>
      </c>
      <c r="F67" s="99">
        <f>F68+F69+F70+F71+F72+F73+F74+F75+F76</f>
        <v>177000</v>
      </c>
      <c r="G67" s="99">
        <f>G68+G69+G70+G71+G72+G73+G74+G75+G76</f>
        <v>3645531.17</v>
      </c>
      <c r="H67" s="99">
        <f>H68+H69+H70+H71+H72+H73+H74+H75+H76</f>
        <v>3444387.9499999997</v>
      </c>
      <c r="I67" s="99">
        <f aca="true" t="shared" si="16" ref="I67:P67">I68+I69+I70+I71+I72+I73+I74+I75+I76</f>
        <v>981381.01</v>
      </c>
      <c r="J67" s="99">
        <f t="shared" si="16"/>
        <v>2402195.37</v>
      </c>
      <c r="K67" s="99">
        <f t="shared" si="16"/>
        <v>5891892.430000001</v>
      </c>
      <c r="L67" s="99">
        <f t="shared" si="16"/>
        <v>6125711.38</v>
      </c>
      <c r="M67" s="99">
        <f t="shared" si="16"/>
        <v>652189.0700000001</v>
      </c>
      <c r="N67" s="99">
        <f t="shared" si="16"/>
        <v>1326820.4</v>
      </c>
      <c r="O67" s="99">
        <f t="shared" si="16"/>
        <v>1988466.18</v>
      </c>
      <c r="P67" s="99">
        <f t="shared" si="16"/>
        <v>0</v>
      </c>
      <c r="Q67" s="99">
        <f>Q68+Q69+Q70+Q71+Q72+Q73+Q74+Q75+Q76</f>
        <v>26635574.96</v>
      </c>
      <c r="R67" s="6">
        <f>SUM(R68:R76)</f>
        <v>22668099.31</v>
      </c>
    </row>
    <row r="68" spans="2:18" ht="25.5" customHeight="1">
      <c r="B68" s="8" t="s">
        <v>61</v>
      </c>
      <c r="C68" s="91">
        <v>36272731</v>
      </c>
      <c r="D68" s="91">
        <v>34704431</v>
      </c>
      <c r="E68" s="145">
        <v>0</v>
      </c>
      <c r="F68" s="100">
        <v>0</v>
      </c>
      <c r="G68" s="100">
        <v>1636930.44</v>
      </c>
      <c r="H68" s="100">
        <v>2628833.82</v>
      </c>
      <c r="I68" s="100">
        <v>664149</v>
      </c>
      <c r="J68" s="100">
        <v>2193591.43</v>
      </c>
      <c r="K68" s="100">
        <v>0</v>
      </c>
      <c r="L68" s="100">
        <v>5804116.54</v>
      </c>
      <c r="M68" s="100">
        <v>492889.07</v>
      </c>
      <c r="N68" s="100">
        <v>1310830.4</v>
      </c>
      <c r="O68" s="100">
        <v>1988466.18</v>
      </c>
      <c r="P68" s="100">
        <v>0</v>
      </c>
      <c r="Q68" s="100">
        <f aca="true" t="shared" si="17" ref="Q68:Q76">E68+F68+G68+H68+I68+J68+K68+L68+M68+N68+O68+P68</f>
        <v>16719806.88</v>
      </c>
      <c r="R68" s="10">
        <f>SUM(E68:L68)</f>
        <v>12927621.23</v>
      </c>
    </row>
    <row r="69" spans="2:18" ht="36" customHeight="1">
      <c r="B69" s="8" t="s">
        <v>62</v>
      </c>
      <c r="C69" s="91">
        <v>1990000</v>
      </c>
      <c r="D69" s="91">
        <v>3972100</v>
      </c>
      <c r="E69" s="145">
        <v>0</v>
      </c>
      <c r="F69" s="100">
        <v>0</v>
      </c>
      <c r="G69" s="100">
        <v>1324433.33</v>
      </c>
      <c r="H69" s="100">
        <v>112100</v>
      </c>
      <c r="I69" s="100">
        <v>0</v>
      </c>
      <c r="J69" s="100">
        <v>0</v>
      </c>
      <c r="K69" s="100">
        <v>0</v>
      </c>
      <c r="L69" s="100">
        <v>321594.84</v>
      </c>
      <c r="M69" s="100">
        <v>0</v>
      </c>
      <c r="N69" s="100">
        <v>0</v>
      </c>
      <c r="O69" s="100">
        <v>0</v>
      </c>
      <c r="P69" s="100">
        <v>0</v>
      </c>
      <c r="Q69" s="100">
        <f t="shared" si="17"/>
        <v>1758128.1700000002</v>
      </c>
      <c r="R69" s="10">
        <f aca="true" t="shared" si="18" ref="R69:R80">SUM(E69:L69)</f>
        <v>1758128.1700000002</v>
      </c>
    </row>
    <row r="70" spans="2:18" ht="33.75" customHeight="1">
      <c r="B70" s="8" t="s">
        <v>63</v>
      </c>
      <c r="C70" s="91">
        <v>51000</v>
      </c>
      <c r="D70" s="91">
        <v>1051000</v>
      </c>
      <c r="E70" s="145">
        <v>0</v>
      </c>
      <c r="F70" s="100">
        <v>177000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f t="shared" si="17"/>
        <v>177000</v>
      </c>
      <c r="R70" s="10">
        <f t="shared" si="18"/>
        <v>177000</v>
      </c>
    </row>
    <row r="71" spans="2:18" ht="44.25" customHeight="1">
      <c r="B71" s="8" t="s">
        <v>64</v>
      </c>
      <c r="C71" s="91">
        <v>40200000</v>
      </c>
      <c r="D71" s="91">
        <v>34843832.6</v>
      </c>
      <c r="E71" s="145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5593500.53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f t="shared" si="17"/>
        <v>5593500.53</v>
      </c>
      <c r="R71" s="10">
        <f t="shared" si="18"/>
        <v>5593500.53</v>
      </c>
    </row>
    <row r="72" spans="2:18" ht="35.25" customHeight="1">
      <c r="B72" s="8" t="s">
        <v>65</v>
      </c>
      <c r="C72" s="91">
        <v>4580117</v>
      </c>
      <c r="D72" s="91">
        <v>11218628.11</v>
      </c>
      <c r="E72" s="145">
        <v>0</v>
      </c>
      <c r="F72" s="100">
        <v>0</v>
      </c>
      <c r="G72" s="100">
        <v>684167.4</v>
      </c>
      <c r="H72" s="100">
        <v>325854.13</v>
      </c>
      <c r="I72" s="100">
        <v>317232.01</v>
      </c>
      <c r="J72" s="100">
        <v>208603.94</v>
      </c>
      <c r="K72" s="100">
        <v>298391.9</v>
      </c>
      <c r="L72" s="100">
        <v>0</v>
      </c>
      <c r="M72" s="100">
        <v>0</v>
      </c>
      <c r="N72" s="100">
        <v>15990</v>
      </c>
      <c r="O72" s="100">
        <v>0</v>
      </c>
      <c r="P72" s="100">
        <v>0</v>
      </c>
      <c r="Q72" s="100">
        <f t="shared" si="17"/>
        <v>1850239.38</v>
      </c>
      <c r="R72" s="10">
        <f t="shared" si="18"/>
        <v>1834249.38</v>
      </c>
    </row>
    <row r="73" spans="2:18" ht="30.75" customHeight="1">
      <c r="B73" s="8" t="s">
        <v>66</v>
      </c>
      <c r="C73" s="91">
        <v>2353200</v>
      </c>
      <c r="D73" s="91">
        <v>2480864</v>
      </c>
      <c r="E73" s="145">
        <v>0</v>
      </c>
      <c r="F73" s="100">
        <v>0</v>
      </c>
      <c r="G73" s="100">
        <v>0</v>
      </c>
      <c r="H73" s="100">
        <v>377600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f t="shared" si="17"/>
        <v>377600</v>
      </c>
      <c r="R73" s="10">
        <f t="shared" si="18"/>
        <v>377600</v>
      </c>
    </row>
    <row r="74" spans="2:18" ht="30.75" customHeight="1">
      <c r="B74" s="8" t="s">
        <v>67</v>
      </c>
      <c r="C74" s="91"/>
      <c r="D74" s="91">
        <v>0</v>
      </c>
      <c r="E74" s="145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f t="shared" si="17"/>
        <v>0</v>
      </c>
      <c r="R74" s="10">
        <f t="shared" si="18"/>
        <v>0</v>
      </c>
    </row>
    <row r="75" spans="2:18" ht="30" customHeight="1">
      <c r="B75" s="8" t="s">
        <v>68</v>
      </c>
      <c r="C75" s="91">
        <v>2845516</v>
      </c>
      <c r="D75" s="91">
        <v>1745516</v>
      </c>
      <c r="E75" s="145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f t="shared" si="17"/>
        <v>0</v>
      </c>
      <c r="R75" s="10">
        <f t="shared" si="18"/>
        <v>0</v>
      </c>
    </row>
    <row r="76" spans="2:18" ht="50.25" customHeight="1">
      <c r="B76" s="8" t="s">
        <v>69</v>
      </c>
      <c r="C76" s="91">
        <v>350000</v>
      </c>
      <c r="D76" s="91">
        <v>350000</v>
      </c>
      <c r="E76" s="145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159300</v>
      </c>
      <c r="N76" s="100">
        <v>0</v>
      </c>
      <c r="O76" s="100">
        <v>0</v>
      </c>
      <c r="P76" s="100">
        <v>0</v>
      </c>
      <c r="Q76" s="100">
        <f t="shared" si="17"/>
        <v>159300</v>
      </c>
      <c r="R76" s="10">
        <f t="shared" si="18"/>
        <v>0</v>
      </c>
    </row>
    <row r="77" spans="2:18" ht="28.5" customHeight="1">
      <c r="B77" s="11" t="s">
        <v>70</v>
      </c>
      <c r="C77" s="5">
        <f aca="true" t="shared" si="19" ref="C77:D77">C78+C79+C80-C81</f>
        <v>830000</v>
      </c>
      <c r="D77" s="5">
        <f t="shared" si="19"/>
        <v>830000</v>
      </c>
      <c r="E77" s="144">
        <f>E78+E79+E80-E81</f>
        <v>0</v>
      </c>
      <c r="F77" s="99">
        <f>F78+F79+F80-F81</f>
        <v>0</v>
      </c>
      <c r="G77" s="99">
        <f aca="true" t="shared" si="20" ref="G77:P77">G78+G79+G80-G81</f>
        <v>0</v>
      </c>
      <c r="H77" s="99">
        <f t="shared" si="20"/>
        <v>0</v>
      </c>
      <c r="I77" s="99">
        <f t="shared" si="20"/>
        <v>0</v>
      </c>
      <c r="J77" s="99">
        <f t="shared" si="20"/>
        <v>0</v>
      </c>
      <c r="K77" s="99">
        <f t="shared" si="20"/>
        <v>0</v>
      </c>
      <c r="L77" s="99">
        <f t="shared" si="20"/>
        <v>0</v>
      </c>
      <c r="M77" s="99">
        <f t="shared" si="20"/>
        <v>0</v>
      </c>
      <c r="N77" s="99">
        <f t="shared" si="20"/>
        <v>0</v>
      </c>
      <c r="O77" s="99">
        <f t="shared" si="20"/>
        <v>0</v>
      </c>
      <c r="P77" s="99">
        <f t="shared" si="20"/>
        <v>0</v>
      </c>
      <c r="Q77" s="99">
        <f>Q78+Q79+Q80-Q81</f>
        <v>0</v>
      </c>
      <c r="R77" s="10">
        <f t="shared" si="18"/>
        <v>0</v>
      </c>
    </row>
    <row r="78" spans="2:18" ht="24" customHeight="1">
      <c r="B78" s="8" t="s">
        <v>71</v>
      </c>
      <c r="C78" s="91">
        <v>830000</v>
      </c>
      <c r="D78" s="91">
        <v>830000</v>
      </c>
      <c r="E78" s="145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f>E78+F78+G78+H78+I78+J78+K78+L78+M78+N78+O78+P78</f>
        <v>0</v>
      </c>
      <c r="R78" s="10">
        <f t="shared" si="18"/>
        <v>0</v>
      </c>
    </row>
    <row r="79" spans="2:18" ht="29.25" customHeight="1">
      <c r="B79" s="8" t="s">
        <v>72</v>
      </c>
      <c r="C79" s="91"/>
      <c r="D79" s="91"/>
      <c r="E79" s="145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f>E79+F79+G79+H79+I79+J79+K79+L79+M79+N79+O79+P79</f>
        <v>0</v>
      </c>
      <c r="R79" s="10">
        <f t="shared" si="18"/>
        <v>0</v>
      </c>
    </row>
    <row r="80" spans="2:18" ht="35.25" customHeight="1">
      <c r="B80" s="8" t="s">
        <v>73</v>
      </c>
      <c r="C80" s="91"/>
      <c r="D80" s="91"/>
      <c r="E80" s="145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f>E80+F80+G80+H80+I80+J80+K80+L80+M80+N80+O80+P80</f>
        <v>0</v>
      </c>
      <c r="R80" s="10">
        <f t="shared" si="18"/>
        <v>0</v>
      </c>
    </row>
    <row r="81" spans="2:18" ht="44.25" customHeight="1" thickBot="1">
      <c r="B81" s="12" t="s">
        <v>74</v>
      </c>
      <c r="C81" s="93"/>
      <c r="D81" s="93"/>
      <c r="E81" s="146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17">
        <f>SUM(E81:K81)</f>
        <v>0</v>
      </c>
    </row>
    <row r="82" spans="2:18" ht="18" customHeight="1">
      <c r="B82" s="14"/>
      <c r="C82" s="94"/>
      <c r="D82" s="94"/>
      <c r="E82" s="145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1"/>
    </row>
    <row r="83" spans="2:18" ht="12" customHeight="1" thickBot="1">
      <c r="B83" s="14"/>
      <c r="C83" s="94"/>
      <c r="D83" s="94"/>
      <c r="E83" s="145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2"/>
    </row>
    <row r="84" spans="2:18" ht="33" customHeight="1">
      <c r="B84" s="17" t="s">
        <v>75</v>
      </c>
      <c r="C84" s="96"/>
      <c r="D84" s="96"/>
      <c r="E84" s="148">
        <f>E85+E86+E87+E88+E89</f>
        <v>0</v>
      </c>
      <c r="F84" s="18">
        <f aca="true" t="shared" si="21" ref="F84:P84">F85+F86+F87+F88+F89</f>
        <v>0</v>
      </c>
      <c r="G84" s="18">
        <f t="shared" si="21"/>
        <v>0</v>
      </c>
      <c r="H84" s="18">
        <f t="shared" si="21"/>
        <v>0</v>
      </c>
      <c r="I84" s="18">
        <f t="shared" si="21"/>
        <v>0</v>
      </c>
      <c r="J84" s="18">
        <f t="shared" si="21"/>
        <v>0</v>
      </c>
      <c r="K84" s="18">
        <f t="shared" si="21"/>
        <v>0</v>
      </c>
      <c r="L84" s="18">
        <f t="shared" si="21"/>
        <v>0</v>
      </c>
      <c r="M84" s="18">
        <f t="shared" si="21"/>
        <v>0</v>
      </c>
      <c r="N84" s="18">
        <f t="shared" si="21"/>
        <v>0</v>
      </c>
      <c r="O84" s="18">
        <f t="shared" si="21"/>
        <v>0</v>
      </c>
      <c r="P84" s="18">
        <f t="shared" si="21"/>
        <v>0</v>
      </c>
      <c r="Q84" s="18">
        <f>Q85+Q86+Q87+Q88+Q89</f>
        <v>0</v>
      </c>
      <c r="R84" s="19">
        <f aca="true" t="shared" si="22" ref="R84:R104">+E84</f>
        <v>0</v>
      </c>
    </row>
    <row r="85" spans="2:18" ht="30" customHeight="1">
      <c r="B85" s="8" t="s">
        <v>76</v>
      </c>
      <c r="C85" s="91"/>
      <c r="D85" s="91"/>
      <c r="E85" s="145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f>E85+F85+G85+H85+I85+J85+K85+L85+M85+N85+O85+P85</f>
        <v>0</v>
      </c>
      <c r="R85" s="117">
        <f>SUM(E85:K85)</f>
        <v>0</v>
      </c>
    </row>
    <row r="86" spans="2:18" ht="37.5" customHeight="1">
      <c r="B86" s="8" t="s">
        <v>77</v>
      </c>
      <c r="C86" s="91"/>
      <c r="D86" s="91"/>
      <c r="E86" s="145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f>E86+F86+G86+H86+I86+J86+K86+L86+M86+N86+O86+P86</f>
        <v>0</v>
      </c>
      <c r="R86" s="117">
        <f aca="true" t="shared" si="23" ref="R86:R94">SUM(E86:K86)</f>
        <v>0</v>
      </c>
    </row>
    <row r="87" spans="2:18" ht="37.5" customHeight="1">
      <c r="B87" s="8" t="s">
        <v>78</v>
      </c>
      <c r="C87" s="91"/>
      <c r="D87" s="91"/>
      <c r="E87" s="145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f>E87+F87+G87+H87+I87+J87+K87+L87+M87+N87+O87+P87</f>
        <v>0</v>
      </c>
      <c r="R87" s="117">
        <f t="shared" si="23"/>
        <v>0</v>
      </c>
    </row>
    <row r="88" spans="2:18" ht="30" customHeight="1">
      <c r="B88" s="8" t="s">
        <v>79</v>
      </c>
      <c r="C88" s="91"/>
      <c r="D88" s="91"/>
      <c r="E88" s="145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  <c r="Q88" s="100">
        <f>E88+F88+G88+H88+I88+J88+K88+L88+M88+N88+O88+P88</f>
        <v>0</v>
      </c>
      <c r="R88" s="117">
        <f t="shared" si="23"/>
        <v>0</v>
      </c>
    </row>
    <row r="89" spans="2:18" ht="30" customHeight="1">
      <c r="B89" s="8" t="s">
        <v>80</v>
      </c>
      <c r="C89" s="91"/>
      <c r="D89" s="91"/>
      <c r="E89" s="145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>
        <f>E89+F89+G89+H89+I89+J89+K89+L89+M89+N89+O89+P89</f>
        <v>0</v>
      </c>
      <c r="R89" s="117">
        <f t="shared" si="23"/>
        <v>0</v>
      </c>
    </row>
    <row r="90" spans="2:18" ht="24.95" customHeight="1">
      <c r="B90" s="11" t="s">
        <v>81</v>
      </c>
      <c r="C90" s="92"/>
      <c r="D90" s="92"/>
      <c r="E90" s="144">
        <f>E91+E92+E93-E94</f>
        <v>0</v>
      </c>
      <c r="F90" s="99">
        <f>F91+F92+F93-F94</f>
        <v>0</v>
      </c>
      <c r="G90" s="99">
        <f>G91+G92+G93-G94</f>
        <v>0</v>
      </c>
      <c r="H90" s="99">
        <f aca="true" t="shared" si="24" ref="H90:P90">H91+H92+H93-H94</f>
        <v>0</v>
      </c>
      <c r="I90" s="99">
        <f t="shared" si="24"/>
        <v>0</v>
      </c>
      <c r="J90" s="99">
        <f t="shared" si="24"/>
        <v>0</v>
      </c>
      <c r="K90" s="99">
        <f t="shared" si="24"/>
        <v>0</v>
      </c>
      <c r="L90" s="99">
        <f t="shared" si="24"/>
        <v>0</v>
      </c>
      <c r="M90" s="99">
        <f t="shared" si="24"/>
        <v>0</v>
      </c>
      <c r="N90" s="99">
        <f t="shared" si="24"/>
        <v>0</v>
      </c>
      <c r="O90" s="99">
        <f t="shared" si="24"/>
        <v>0</v>
      </c>
      <c r="P90" s="99">
        <f t="shared" si="24"/>
        <v>0</v>
      </c>
      <c r="Q90" s="99">
        <f>Q91+Q92+Q93-Q94</f>
        <v>0</v>
      </c>
      <c r="R90" s="117">
        <f t="shared" si="23"/>
        <v>0</v>
      </c>
    </row>
    <row r="91" spans="2:18" ht="24.95" customHeight="1">
      <c r="B91" s="8" t="s">
        <v>82</v>
      </c>
      <c r="C91" s="91"/>
      <c r="D91" s="91"/>
      <c r="E91" s="145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f>E91+F91+G91+H91+I91+J91+K91+L91+M91+N91+O91+P91</f>
        <v>0</v>
      </c>
      <c r="R91" s="117">
        <f t="shared" si="23"/>
        <v>0</v>
      </c>
    </row>
    <row r="92" spans="2:18" ht="24.95" customHeight="1">
      <c r="B92" s="8" t="s">
        <v>83</v>
      </c>
      <c r="C92" s="91"/>
      <c r="D92" s="91"/>
      <c r="E92" s="145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f>E92+F92+G92+H92+I92+J92+K92+L92+M92+N92+O92+P92</f>
        <v>0</v>
      </c>
      <c r="R92" s="117">
        <f t="shared" si="23"/>
        <v>0</v>
      </c>
    </row>
    <row r="93" spans="2:18" ht="24.95" customHeight="1">
      <c r="B93" s="8" t="s">
        <v>84</v>
      </c>
      <c r="C93" s="91"/>
      <c r="D93" s="91"/>
      <c r="E93" s="145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f>E93+F93+G93+H93+I93+J93+K93+L93+M93+N93+O93+P93</f>
        <v>0</v>
      </c>
      <c r="R93" s="117">
        <f t="shared" si="23"/>
        <v>0</v>
      </c>
    </row>
    <row r="94" spans="2:18" ht="39" customHeight="1">
      <c r="B94" s="8" t="s">
        <v>85</v>
      </c>
      <c r="C94" s="91"/>
      <c r="D94" s="91"/>
      <c r="E94" s="145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f>E94+F94+G94+H94+I94+J94+K94+L94+M94+N94+O94+P94</f>
        <v>0</v>
      </c>
      <c r="R94" s="117">
        <f t="shared" si="23"/>
        <v>0</v>
      </c>
    </row>
    <row r="95" spans="2:18" ht="28.5" customHeight="1" thickBot="1">
      <c r="B95" s="20" t="s">
        <v>86</v>
      </c>
      <c r="C95" s="97">
        <f>+C22+C28+C38+C59+C67+C77+C48</f>
        <v>6306319011</v>
      </c>
      <c r="D95" s="97">
        <f>+D77+D67+D59+D48+D38+D28+D22</f>
        <v>6307536818.71</v>
      </c>
      <c r="E95" s="21">
        <f>E22+E28+E38+E48+E59+E67+E77+E84+E90</f>
        <v>311503621.23</v>
      </c>
      <c r="F95" s="21">
        <f>F22+F28+F38+F48+F59+F67+F77+F84+F90</f>
        <v>506208851.62</v>
      </c>
      <c r="G95" s="21">
        <f>G22+G28+G38+G48+G59+G67+G77+G84+G90</f>
        <v>551342137.36</v>
      </c>
      <c r="H95" s="21">
        <f aca="true" t="shared" si="25" ref="H95:P95">H22+H28+H38+H48+H59+H67</f>
        <v>629022584.53</v>
      </c>
      <c r="I95" s="21">
        <f t="shared" si="25"/>
        <v>856494983.38</v>
      </c>
      <c r="J95" s="21">
        <f t="shared" si="25"/>
        <v>576825236.45</v>
      </c>
      <c r="K95" s="21">
        <f t="shared" si="25"/>
        <v>446958307.19</v>
      </c>
      <c r="L95" s="21">
        <f t="shared" si="25"/>
        <v>466502870.12</v>
      </c>
      <c r="M95" s="21">
        <f t="shared" si="25"/>
        <v>1267247686.18</v>
      </c>
      <c r="N95" s="21">
        <f t="shared" si="25"/>
        <v>1373029102.89</v>
      </c>
      <c r="O95" s="21">
        <f t="shared" si="25"/>
        <v>3327648517.9500003</v>
      </c>
      <c r="P95" s="21">
        <f t="shared" si="25"/>
        <v>0</v>
      </c>
      <c r="Q95" s="21">
        <f>Q22+Q28+Q38+Q48+Q59+Q67+Q77+Q84+Q90</f>
        <v>10312783898.9</v>
      </c>
      <c r="R95" s="22">
        <f>+R67+R59+R48+R38+R28+R22</f>
        <v>4344858591.88</v>
      </c>
    </row>
    <row r="96" spans="2:18" ht="28.5" customHeight="1">
      <c r="B96" s="23" t="s">
        <v>87</v>
      </c>
      <c r="C96" s="74"/>
      <c r="D96" s="74"/>
      <c r="E96" s="149">
        <f aca="true" t="shared" si="26" ref="E96:O96">E97+E100+E103</f>
        <v>0</v>
      </c>
      <c r="F96" s="24">
        <f t="shared" si="26"/>
        <v>0</v>
      </c>
      <c r="G96" s="24">
        <f t="shared" si="26"/>
        <v>0</v>
      </c>
      <c r="H96" s="25">
        <f t="shared" si="26"/>
        <v>0</v>
      </c>
      <c r="I96" s="25">
        <f t="shared" si="26"/>
        <v>0</v>
      </c>
      <c r="J96" s="25">
        <f t="shared" si="26"/>
        <v>0</v>
      </c>
      <c r="K96" s="25">
        <f t="shared" si="26"/>
        <v>0</v>
      </c>
      <c r="L96" s="25">
        <f t="shared" si="26"/>
        <v>0</v>
      </c>
      <c r="M96" s="25">
        <f t="shared" si="26"/>
        <v>0</v>
      </c>
      <c r="N96" s="25">
        <f t="shared" si="26"/>
        <v>0</v>
      </c>
      <c r="O96" s="25">
        <f t="shared" si="26"/>
        <v>0</v>
      </c>
      <c r="P96" s="25">
        <f>P97+P100+P103</f>
        <v>0</v>
      </c>
      <c r="Q96" s="16">
        <f aca="true" t="shared" si="27" ref="Q96:Q104">E96+F96+G96+H96+I96+J96+K96+L96+M96+N96+O96+P96</f>
        <v>0</v>
      </c>
      <c r="R96" s="117">
        <f t="shared" si="22"/>
        <v>0</v>
      </c>
    </row>
    <row r="97" spans="2:18" ht="28.5" customHeight="1">
      <c r="B97" s="11" t="s">
        <v>88</v>
      </c>
      <c r="C97" s="73"/>
      <c r="D97" s="73"/>
      <c r="E97" s="145">
        <f aca="true" t="shared" si="28" ref="E97:O97">E98+E99</f>
        <v>0</v>
      </c>
      <c r="F97" s="100">
        <f t="shared" si="28"/>
        <v>0</v>
      </c>
      <c r="G97" s="100">
        <f t="shared" si="28"/>
        <v>0</v>
      </c>
      <c r="H97" s="118">
        <f t="shared" si="28"/>
        <v>0</v>
      </c>
      <c r="I97" s="118">
        <f t="shared" si="28"/>
        <v>0</v>
      </c>
      <c r="J97" s="118">
        <f t="shared" si="28"/>
        <v>0</v>
      </c>
      <c r="K97" s="118">
        <f t="shared" si="28"/>
        <v>0</v>
      </c>
      <c r="L97" s="118">
        <f t="shared" si="28"/>
        <v>0</v>
      </c>
      <c r="M97" s="118">
        <f t="shared" si="28"/>
        <v>0</v>
      </c>
      <c r="N97" s="118">
        <f t="shared" si="28"/>
        <v>0</v>
      </c>
      <c r="O97" s="118">
        <f t="shared" si="28"/>
        <v>0</v>
      </c>
      <c r="P97" s="118">
        <f>P98+P99</f>
        <v>0</v>
      </c>
      <c r="Q97" s="100">
        <f t="shared" si="27"/>
        <v>0</v>
      </c>
      <c r="R97" s="117">
        <f t="shared" si="22"/>
        <v>0</v>
      </c>
    </row>
    <row r="98" spans="2:18" ht="38.25" customHeight="1">
      <c r="B98" s="26" t="s">
        <v>89</v>
      </c>
      <c r="C98" s="75"/>
      <c r="D98" s="75"/>
      <c r="E98" s="150">
        <v>0</v>
      </c>
      <c r="F98" s="116">
        <v>0</v>
      </c>
      <c r="G98" s="116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0">
        <f t="shared" si="27"/>
        <v>0</v>
      </c>
      <c r="R98" s="117">
        <f t="shared" si="22"/>
        <v>0</v>
      </c>
    </row>
    <row r="99" spans="2:18" ht="39" customHeight="1">
      <c r="B99" s="26" t="s">
        <v>90</v>
      </c>
      <c r="C99" s="75"/>
      <c r="D99" s="75"/>
      <c r="E99" s="150">
        <v>0</v>
      </c>
      <c r="F99" s="116">
        <v>0</v>
      </c>
      <c r="G99" s="116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0">
        <f t="shared" si="27"/>
        <v>0</v>
      </c>
      <c r="R99" s="117">
        <f t="shared" si="22"/>
        <v>0</v>
      </c>
    </row>
    <row r="100" spans="2:18" ht="28.5" customHeight="1">
      <c r="B100" s="11" t="s">
        <v>91</v>
      </c>
      <c r="C100" s="73"/>
      <c r="D100" s="73"/>
      <c r="E100" s="145">
        <f>E101+E102</f>
        <v>0</v>
      </c>
      <c r="F100" s="100">
        <f aca="true" t="shared" si="29" ref="F100:O100">F101+F102</f>
        <v>0</v>
      </c>
      <c r="G100" s="100">
        <f t="shared" si="29"/>
        <v>0</v>
      </c>
      <c r="H100" s="118">
        <f t="shared" si="29"/>
        <v>0</v>
      </c>
      <c r="I100" s="118">
        <f t="shared" si="29"/>
        <v>0</v>
      </c>
      <c r="J100" s="118">
        <f t="shared" si="29"/>
        <v>0</v>
      </c>
      <c r="K100" s="118">
        <f t="shared" si="29"/>
        <v>0</v>
      </c>
      <c r="L100" s="118">
        <f t="shared" si="29"/>
        <v>0</v>
      </c>
      <c r="M100" s="118">
        <f>M101+M102</f>
        <v>0</v>
      </c>
      <c r="N100" s="118">
        <f t="shared" si="29"/>
        <v>0</v>
      </c>
      <c r="O100" s="118">
        <f t="shared" si="29"/>
        <v>0</v>
      </c>
      <c r="P100" s="118">
        <f>P101+P102</f>
        <v>0</v>
      </c>
      <c r="Q100" s="100">
        <f t="shared" si="27"/>
        <v>0</v>
      </c>
      <c r="R100" s="117">
        <f t="shared" si="22"/>
        <v>0</v>
      </c>
    </row>
    <row r="101" spans="2:18" ht="24.95" customHeight="1">
      <c r="B101" s="26" t="s">
        <v>92</v>
      </c>
      <c r="C101" s="75"/>
      <c r="D101" s="75"/>
      <c r="E101" s="145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f t="shared" si="27"/>
        <v>0</v>
      </c>
      <c r="R101" s="117">
        <f t="shared" si="22"/>
        <v>0</v>
      </c>
    </row>
    <row r="102" spans="2:18" ht="24.95" customHeight="1">
      <c r="B102" s="26" t="s">
        <v>93</v>
      </c>
      <c r="C102" s="75"/>
      <c r="D102" s="75"/>
      <c r="E102" s="145">
        <v>0</v>
      </c>
      <c r="F102" s="100">
        <v>0</v>
      </c>
      <c r="G102" s="100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00">
        <f t="shared" si="27"/>
        <v>0</v>
      </c>
      <c r="R102" s="117">
        <f t="shared" si="22"/>
        <v>0</v>
      </c>
    </row>
    <row r="103" spans="2:18" ht="30" customHeight="1">
      <c r="B103" s="11" t="s">
        <v>94</v>
      </c>
      <c r="C103" s="73"/>
      <c r="D103" s="73"/>
      <c r="E103" s="145">
        <f aca="true" t="shared" si="30" ref="E103:P103">E104</f>
        <v>0</v>
      </c>
      <c r="F103" s="100">
        <f t="shared" si="30"/>
        <v>0</v>
      </c>
      <c r="G103" s="100">
        <f t="shared" si="30"/>
        <v>0</v>
      </c>
      <c r="H103" s="118">
        <f t="shared" si="30"/>
        <v>0</v>
      </c>
      <c r="I103" s="118">
        <f t="shared" si="30"/>
        <v>0</v>
      </c>
      <c r="J103" s="118">
        <f t="shared" si="30"/>
        <v>0</v>
      </c>
      <c r="K103" s="118">
        <f t="shared" si="30"/>
        <v>0</v>
      </c>
      <c r="L103" s="118">
        <f t="shared" si="30"/>
        <v>0</v>
      </c>
      <c r="M103" s="118">
        <f t="shared" si="30"/>
        <v>0</v>
      </c>
      <c r="N103" s="118">
        <f t="shared" si="30"/>
        <v>0</v>
      </c>
      <c r="O103" s="118">
        <f t="shared" si="30"/>
        <v>0</v>
      </c>
      <c r="P103" s="118">
        <f t="shared" si="30"/>
        <v>0</v>
      </c>
      <c r="Q103" s="100">
        <f t="shared" si="27"/>
        <v>0</v>
      </c>
      <c r="R103" s="117">
        <f t="shared" si="22"/>
        <v>0</v>
      </c>
    </row>
    <row r="104" spans="2:18" ht="24.95" customHeight="1">
      <c r="B104" s="26" t="s">
        <v>95</v>
      </c>
      <c r="C104" s="75"/>
      <c r="D104" s="75"/>
      <c r="E104" s="145">
        <v>0</v>
      </c>
      <c r="F104" s="100">
        <v>0</v>
      </c>
      <c r="G104" s="100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8">
        <v>0</v>
      </c>
      <c r="Q104" s="100">
        <f t="shared" si="27"/>
        <v>0</v>
      </c>
      <c r="R104" s="117">
        <f t="shared" si="22"/>
        <v>0</v>
      </c>
    </row>
    <row r="105" spans="2:18" ht="28.5" customHeight="1" thickBot="1">
      <c r="B105" s="27" t="s">
        <v>96</v>
      </c>
      <c r="C105" s="76"/>
      <c r="D105" s="76"/>
      <c r="E105" s="146">
        <f aca="true" t="shared" si="31" ref="E105:R105">E97+E100+E103</f>
        <v>0</v>
      </c>
      <c r="F105" s="28">
        <f t="shared" si="31"/>
        <v>0</v>
      </c>
      <c r="G105" s="28">
        <f t="shared" si="31"/>
        <v>0</v>
      </c>
      <c r="H105" s="28">
        <f t="shared" si="31"/>
        <v>0</v>
      </c>
      <c r="I105" s="28">
        <f t="shared" si="31"/>
        <v>0</v>
      </c>
      <c r="J105" s="28">
        <f t="shared" si="31"/>
        <v>0</v>
      </c>
      <c r="K105" s="28">
        <f t="shared" si="31"/>
        <v>0</v>
      </c>
      <c r="L105" s="28">
        <f t="shared" si="31"/>
        <v>0</v>
      </c>
      <c r="M105" s="28">
        <f t="shared" si="31"/>
        <v>0</v>
      </c>
      <c r="N105" s="28">
        <f t="shared" si="31"/>
        <v>0</v>
      </c>
      <c r="O105" s="28">
        <f t="shared" si="31"/>
        <v>0</v>
      </c>
      <c r="P105" s="28">
        <f t="shared" si="31"/>
        <v>0</v>
      </c>
      <c r="Q105" s="28">
        <f t="shared" si="31"/>
        <v>0</v>
      </c>
      <c r="R105" s="103">
        <f t="shared" si="31"/>
        <v>0</v>
      </c>
    </row>
    <row r="106" spans="2:18" ht="26.25" customHeight="1" thickBot="1">
      <c r="B106" s="29" t="s">
        <v>97</v>
      </c>
      <c r="C106" s="119">
        <f>+C95</f>
        <v>6306319011</v>
      </c>
      <c r="D106" s="119">
        <f>+D95</f>
        <v>6307536818.71</v>
      </c>
      <c r="E106" s="30">
        <f aca="true" t="shared" si="32" ref="E106:P106">E95+E105</f>
        <v>311503621.23</v>
      </c>
      <c r="F106" s="30">
        <f t="shared" si="32"/>
        <v>506208851.62</v>
      </c>
      <c r="G106" s="30">
        <f t="shared" si="32"/>
        <v>551342137.36</v>
      </c>
      <c r="H106" s="31">
        <f t="shared" si="32"/>
        <v>629022584.53</v>
      </c>
      <c r="I106" s="31">
        <f t="shared" si="32"/>
        <v>856494983.38</v>
      </c>
      <c r="J106" s="31">
        <f t="shared" si="32"/>
        <v>576825236.45</v>
      </c>
      <c r="K106" s="31">
        <f t="shared" si="32"/>
        <v>446958307.19</v>
      </c>
      <c r="L106" s="31">
        <f t="shared" si="32"/>
        <v>466502870.12</v>
      </c>
      <c r="M106" s="31">
        <f t="shared" si="32"/>
        <v>1267247686.18</v>
      </c>
      <c r="N106" s="31">
        <f t="shared" si="32"/>
        <v>1373029102.89</v>
      </c>
      <c r="O106" s="31">
        <f t="shared" si="32"/>
        <v>3327648517.9500003</v>
      </c>
      <c r="P106" s="31">
        <f t="shared" si="32"/>
        <v>0</v>
      </c>
      <c r="Q106" s="30">
        <f>Q95+Q105</f>
        <v>10312783898.9</v>
      </c>
      <c r="R106" s="30">
        <f>+R95</f>
        <v>4344858591.88</v>
      </c>
    </row>
    <row r="107" spans="2:17" ht="5.25" customHeight="1" thickBot="1">
      <c r="B107" s="32"/>
      <c r="C107" s="77"/>
      <c r="D107" s="77"/>
      <c r="E107" s="15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3"/>
    </row>
    <row r="108" spans="2:18" ht="15.75" customHeight="1">
      <c r="B108" s="104" t="s">
        <v>98</v>
      </c>
      <c r="C108" s="105"/>
      <c r="D108" s="105"/>
      <c r="E108" s="152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7"/>
      <c r="R108" s="108"/>
    </row>
    <row r="109" spans="2:18" ht="3.75" customHeight="1">
      <c r="B109" s="32"/>
      <c r="C109" s="77"/>
      <c r="D109" s="77"/>
      <c r="E109" s="153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37"/>
      <c r="R109" s="33"/>
    </row>
    <row r="110" spans="2:18" ht="18" customHeight="1">
      <c r="B110" s="38" t="s">
        <v>99</v>
      </c>
      <c r="C110" s="79"/>
      <c r="D110" s="79"/>
      <c r="E110" s="154"/>
      <c r="F110" s="110"/>
      <c r="G110" s="110"/>
      <c r="H110" s="110"/>
      <c r="I110" s="110"/>
      <c r="J110" s="110"/>
      <c r="K110" s="110"/>
      <c r="L110" s="111"/>
      <c r="M110" s="111"/>
      <c r="N110" s="111"/>
      <c r="O110" s="111"/>
      <c r="P110" s="111"/>
      <c r="Q110" s="36"/>
      <c r="R110" s="33"/>
    </row>
    <row r="111" spans="2:18" ht="15" customHeight="1">
      <c r="B111" s="40" t="s">
        <v>100</v>
      </c>
      <c r="C111" s="80"/>
      <c r="D111" s="80"/>
      <c r="E111" s="155"/>
      <c r="F111" s="41"/>
      <c r="G111" s="41"/>
      <c r="H111" s="41"/>
      <c r="I111" s="41"/>
      <c r="J111" s="41"/>
      <c r="K111" s="41"/>
      <c r="L111" s="41"/>
      <c r="M111" s="41"/>
      <c r="N111" s="112"/>
      <c r="O111" s="41"/>
      <c r="P111" s="110"/>
      <c r="Q111" s="42"/>
      <c r="R111" s="33"/>
    </row>
    <row r="112" spans="2:18" s="84" customFormat="1" ht="15" customHeight="1">
      <c r="B112" s="40" t="s">
        <v>104</v>
      </c>
      <c r="C112" s="80"/>
      <c r="D112" s="80"/>
      <c r="E112" s="155"/>
      <c r="F112" s="41"/>
      <c r="G112" s="41"/>
      <c r="H112" s="41"/>
      <c r="I112" s="41"/>
      <c r="J112" s="41"/>
      <c r="K112" s="41"/>
      <c r="L112" s="41"/>
      <c r="M112" s="41"/>
      <c r="N112" s="112"/>
      <c r="O112" s="41"/>
      <c r="P112" s="110"/>
      <c r="Q112" s="42"/>
      <c r="R112" s="33"/>
    </row>
    <row r="113" spans="2:18" ht="15" customHeight="1">
      <c r="B113" s="40" t="s">
        <v>105</v>
      </c>
      <c r="C113" s="80"/>
      <c r="D113" s="80"/>
      <c r="E113" s="154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36"/>
      <c r="R113" s="33"/>
    </row>
    <row r="114" spans="2:20" ht="15" customHeight="1">
      <c r="B114" s="40" t="s">
        <v>113</v>
      </c>
      <c r="C114" s="80"/>
      <c r="D114" s="80"/>
      <c r="E114" s="156"/>
      <c r="F114" s="77"/>
      <c r="G114" s="77"/>
      <c r="H114" s="77"/>
      <c r="I114" s="77"/>
      <c r="J114" s="111"/>
      <c r="K114" s="77"/>
      <c r="L114" s="77"/>
      <c r="M114" s="110"/>
      <c r="N114" s="111"/>
      <c r="O114" s="77"/>
      <c r="P114" s="86"/>
      <c r="Q114" s="43"/>
      <c r="R114" s="33"/>
      <c r="T114" s="44"/>
    </row>
    <row r="115" spans="2:20" s="84" customFormat="1" ht="15" customHeight="1">
      <c r="B115" s="40" t="s">
        <v>114</v>
      </c>
      <c r="C115" s="80"/>
      <c r="D115" s="80"/>
      <c r="E115" s="156"/>
      <c r="F115" s="77"/>
      <c r="G115" s="77"/>
      <c r="H115" s="77"/>
      <c r="I115" s="77"/>
      <c r="J115" s="111"/>
      <c r="K115" s="77"/>
      <c r="L115" s="77"/>
      <c r="M115" s="110"/>
      <c r="N115" s="111"/>
      <c r="O115" s="77"/>
      <c r="P115" s="86"/>
      <c r="Q115" s="43"/>
      <c r="R115" s="33"/>
      <c r="T115" s="85"/>
    </row>
    <row r="116" spans="2:20" ht="19.5" customHeight="1">
      <c r="B116" s="45" t="s">
        <v>106</v>
      </c>
      <c r="C116" s="81"/>
      <c r="D116" s="81"/>
      <c r="E116" s="156"/>
      <c r="F116" s="77"/>
      <c r="G116" s="77"/>
      <c r="H116" s="77"/>
      <c r="I116" s="77"/>
      <c r="J116" s="77"/>
      <c r="K116" s="77"/>
      <c r="L116" s="77"/>
      <c r="M116" s="77"/>
      <c r="N116" s="112"/>
      <c r="O116" s="77"/>
      <c r="P116" s="112"/>
      <c r="Q116" s="43"/>
      <c r="R116" s="33"/>
      <c r="T116" s="44"/>
    </row>
    <row r="117" spans="2:20" s="84" customFormat="1" ht="19.5" customHeight="1">
      <c r="B117" s="120" t="s">
        <v>107</v>
      </c>
      <c r="C117" s="81"/>
      <c r="D117" s="81"/>
      <c r="E117" s="156"/>
      <c r="F117" s="77"/>
      <c r="G117" s="77"/>
      <c r="H117" s="77"/>
      <c r="I117" s="77"/>
      <c r="J117" s="77"/>
      <c r="K117" s="77"/>
      <c r="L117" s="77"/>
      <c r="M117" s="77"/>
      <c r="N117" s="112"/>
      <c r="O117" s="77"/>
      <c r="P117" s="112"/>
      <c r="Q117" s="43"/>
      <c r="R117" s="33"/>
      <c r="T117" s="85"/>
    </row>
    <row r="118" spans="2:20" s="84" customFormat="1" ht="19.5" customHeight="1">
      <c r="B118" s="121" t="s">
        <v>108</v>
      </c>
      <c r="C118" s="81"/>
      <c r="D118" s="81"/>
      <c r="E118" s="156"/>
      <c r="F118" s="77"/>
      <c r="G118" s="77"/>
      <c r="H118" s="77"/>
      <c r="I118" s="77"/>
      <c r="J118" s="77"/>
      <c r="K118" s="77"/>
      <c r="L118" s="77"/>
      <c r="M118" s="77"/>
      <c r="N118" s="112"/>
      <c r="O118" s="77"/>
      <c r="P118" s="112"/>
      <c r="Q118" s="43"/>
      <c r="R118" s="33"/>
      <c r="T118" s="85"/>
    </row>
    <row r="119" spans="2:20" s="84" customFormat="1" ht="24.75" customHeight="1">
      <c r="B119" s="122" t="s">
        <v>109</v>
      </c>
      <c r="C119" s="81"/>
      <c r="D119" s="81"/>
      <c r="E119" s="156"/>
      <c r="F119" s="77"/>
      <c r="G119" s="77"/>
      <c r="H119" s="77"/>
      <c r="I119" s="77"/>
      <c r="J119" s="77"/>
      <c r="K119" s="77"/>
      <c r="L119" s="77"/>
      <c r="M119" s="77"/>
      <c r="N119" s="112"/>
      <c r="O119" s="77"/>
      <c r="P119" s="112"/>
      <c r="Q119" s="43"/>
      <c r="R119" s="33"/>
      <c r="T119" s="85"/>
    </row>
    <row r="120" spans="2:20" s="84" customFormat="1" ht="24.75" customHeight="1">
      <c r="B120" s="141" t="s">
        <v>110</v>
      </c>
      <c r="C120" s="81"/>
      <c r="D120" s="81"/>
      <c r="E120" s="156"/>
      <c r="F120" s="77"/>
      <c r="G120" s="77"/>
      <c r="H120" s="77"/>
      <c r="I120" s="77"/>
      <c r="J120" s="77"/>
      <c r="K120" s="77"/>
      <c r="L120" s="77"/>
      <c r="M120" s="77"/>
      <c r="N120" s="112"/>
      <c r="O120" s="77"/>
      <c r="P120" s="112"/>
      <c r="Q120" s="43"/>
      <c r="R120" s="33"/>
      <c r="T120" s="85"/>
    </row>
    <row r="121" spans="2:20" s="84" customFormat="1" ht="19.5" customHeight="1">
      <c r="B121" s="141"/>
      <c r="C121" s="81"/>
      <c r="D121" s="81"/>
      <c r="E121" s="156"/>
      <c r="F121" s="77"/>
      <c r="G121" s="77"/>
      <c r="H121" s="77"/>
      <c r="I121" s="77"/>
      <c r="J121" s="77"/>
      <c r="K121" s="77"/>
      <c r="L121" s="77"/>
      <c r="M121" s="77"/>
      <c r="N121" s="112"/>
      <c r="O121" s="77"/>
      <c r="P121" s="112"/>
      <c r="Q121" s="43"/>
      <c r="R121" s="33"/>
      <c r="T121" s="85"/>
    </row>
    <row r="122" spans="2:20" s="84" customFormat="1" ht="19.5" customHeight="1">
      <c r="B122" s="45"/>
      <c r="C122" s="81"/>
      <c r="D122" s="81"/>
      <c r="E122" s="156"/>
      <c r="F122" s="77"/>
      <c r="G122" s="77"/>
      <c r="H122" s="77"/>
      <c r="I122" s="77"/>
      <c r="J122" s="77"/>
      <c r="K122" s="77"/>
      <c r="L122" s="77"/>
      <c r="M122" s="77"/>
      <c r="N122" s="112"/>
      <c r="O122" s="77"/>
      <c r="P122" s="112"/>
      <c r="Q122" s="43"/>
      <c r="R122" s="33"/>
      <c r="T122" s="85"/>
    </row>
    <row r="123" spans="2:20" s="84" customFormat="1" ht="19.5" customHeight="1">
      <c r="B123" s="45"/>
      <c r="C123" s="81"/>
      <c r="D123" s="81"/>
      <c r="E123" s="156"/>
      <c r="F123" s="77"/>
      <c r="G123" s="77"/>
      <c r="H123" s="77"/>
      <c r="I123" s="77"/>
      <c r="J123" s="77"/>
      <c r="K123" s="77"/>
      <c r="L123" s="77"/>
      <c r="M123" s="77"/>
      <c r="N123" s="112"/>
      <c r="O123" s="77"/>
      <c r="P123" s="112"/>
      <c r="Q123" s="43"/>
      <c r="R123" s="33"/>
      <c r="T123" s="85"/>
    </row>
    <row r="124" spans="2:20" ht="19.5" customHeight="1">
      <c r="B124" s="45"/>
      <c r="C124" s="81"/>
      <c r="D124" s="81"/>
      <c r="E124" s="156"/>
      <c r="F124" s="77"/>
      <c r="G124" s="77"/>
      <c r="H124" s="77"/>
      <c r="I124" s="77"/>
      <c r="J124" s="77"/>
      <c r="K124" s="77"/>
      <c r="L124" s="77"/>
      <c r="M124" s="77"/>
      <c r="N124" s="112"/>
      <c r="O124" s="77"/>
      <c r="P124" s="112"/>
      <c r="Q124" s="43"/>
      <c r="R124" s="33"/>
      <c r="T124" s="44"/>
    </row>
    <row r="125" spans="2:20" ht="19.5" customHeight="1">
      <c r="B125" s="34"/>
      <c r="C125" s="78"/>
      <c r="D125" s="78"/>
      <c r="E125" s="131"/>
      <c r="F125" s="131"/>
      <c r="G125" s="77"/>
      <c r="H125" s="131"/>
      <c r="I125" s="131"/>
      <c r="J125" s="77"/>
      <c r="K125" s="77"/>
      <c r="L125" s="77"/>
      <c r="M125" s="77"/>
      <c r="N125" s="112"/>
      <c r="O125" s="77"/>
      <c r="P125" s="112"/>
      <c r="Q125" s="43"/>
      <c r="R125" s="33"/>
      <c r="T125" s="44"/>
    </row>
    <row r="126" spans="2:20" ht="19.5" customHeight="1">
      <c r="B126" s="34"/>
      <c r="C126" s="78"/>
      <c r="D126" s="78"/>
      <c r="E126" s="157"/>
      <c r="F126" s="113"/>
      <c r="G126" s="77"/>
      <c r="H126" s="113"/>
      <c r="I126" s="113"/>
      <c r="J126" s="77"/>
      <c r="K126" s="77"/>
      <c r="L126" s="77"/>
      <c r="M126" s="77"/>
      <c r="N126" s="112"/>
      <c r="O126" s="77"/>
      <c r="P126" s="112"/>
      <c r="Q126" s="43"/>
      <c r="R126" s="33"/>
      <c r="T126" s="44"/>
    </row>
    <row r="127" spans="2:20" ht="19.5" customHeight="1">
      <c r="B127" s="34"/>
      <c r="C127" s="78"/>
      <c r="D127" s="78"/>
      <c r="E127" s="157"/>
      <c r="F127" s="113"/>
      <c r="G127" s="77"/>
      <c r="H127" s="113"/>
      <c r="I127" s="113"/>
      <c r="J127" s="77"/>
      <c r="K127" s="77"/>
      <c r="L127" s="77"/>
      <c r="M127" s="77"/>
      <c r="N127" s="112"/>
      <c r="O127" s="77"/>
      <c r="P127" s="112"/>
      <c r="Q127" s="43"/>
      <c r="R127" s="33"/>
      <c r="T127" s="44"/>
    </row>
    <row r="128" spans="2:20" ht="23.25" customHeight="1">
      <c r="B128" s="46"/>
      <c r="C128" s="82"/>
      <c r="D128" s="82"/>
      <c r="E128" s="138"/>
      <c r="F128" s="138"/>
      <c r="G128" s="77"/>
      <c r="H128" s="138"/>
      <c r="I128" s="138"/>
      <c r="J128" s="77"/>
      <c r="K128" s="77"/>
      <c r="L128" s="77"/>
      <c r="M128" s="77"/>
      <c r="N128" s="112"/>
      <c r="O128" s="77"/>
      <c r="P128" s="112"/>
      <c r="Q128" s="43"/>
      <c r="R128" s="33"/>
      <c r="T128" s="44"/>
    </row>
    <row r="129" spans="2:20" ht="18" customHeight="1">
      <c r="B129" s="47"/>
      <c r="C129" s="83"/>
      <c r="D129" s="83"/>
      <c r="E129" s="139"/>
      <c r="F129" s="139"/>
      <c r="G129" s="77"/>
      <c r="H129" s="139"/>
      <c r="I129" s="139"/>
      <c r="J129" s="77"/>
      <c r="K129" s="77"/>
      <c r="L129" s="77"/>
      <c r="M129" s="77"/>
      <c r="N129" s="112"/>
      <c r="O129" s="77"/>
      <c r="P129" s="112"/>
      <c r="Q129" s="43"/>
      <c r="R129" s="33"/>
      <c r="T129" s="44"/>
    </row>
    <row r="130" spans="2:28" ht="21" customHeight="1" thickBot="1">
      <c r="B130" s="48"/>
      <c r="C130" s="67"/>
      <c r="D130" s="67"/>
      <c r="E130" s="158"/>
      <c r="F130" s="49"/>
      <c r="G130" s="49"/>
      <c r="H130" s="140"/>
      <c r="I130" s="140"/>
      <c r="J130" s="49"/>
      <c r="K130" s="49"/>
      <c r="L130" s="49"/>
      <c r="M130" s="50"/>
      <c r="N130" s="51"/>
      <c r="O130" s="49"/>
      <c r="P130" s="49"/>
      <c r="Q130" s="52"/>
      <c r="R130" s="114"/>
      <c r="V130" s="130"/>
      <c r="W130" s="130"/>
      <c r="AA130" s="53"/>
      <c r="AB130" s="7"/>
    </row>
    <row r="131" spans="2:28" ht="19.5" customHeight="1">
      <c r="B131" s="62"/>
      <c r="C131" s="66"/>
      <c r="D131" s="66"/>
      <c r="N131" s="7"/>
      <c r="Q131" s="54"/>
      <c r="AB131" s="7"/>
    </row>
    <row r="132" spans="2:5" ht="21.75" customHeight="1">
      <c r="B132" s="55"/>
      <c r="C132" s="55"/>
      <c r="D132" s="55"/>
      <c r="E132" s="159"/>
    </row>
    <row r="133" spans="2:17" ht="21.75" customHeight="1">
      <c r="B133" s="128"/>
      <c r="C133" s="128"/>
      <c r="D133" s="128"/>
      <c r="E133" s="128"/>
      <c r="F133" s="128"/>
      <c r="G133" s="35"/>
      <c r="H133" s="56"/>
      <c r="I133" s="57"/>
      <c r="J133" s="35"/>
      <c r="K133" s="35"/>
      <c r="L133" s="35"/>
      <c r="M133" s="7"/>
      <c r="N133" s="35"/>
      <c r="O133" s="35"/>
      <c r="P133" s="7"/>
      <c r="Q133" s="58"/>
    </row>
    <row r="134" spans="8:17" ht="21.75" customHeight="1">
      <c r="H134" s="35"/>
      <c r="I134" s="7"/>
      <c r="L134" s="44"/>
      <c r="M134" s="7"/>
      <c r="P134" s="7"/>
      <c r="Q134" s="7"/>
    </row>
    <row r="135" spans="2:17" ht="21.75" customHeight="1">
      <c r="B135" s="63"/>
      <c r="C135" s="68"/>
      <c r="D135" s="68"/>
      <c r="M135" s="7"/>
      <c r="P135" s="7"/>
      <c r="Q135" s="7"/>
    </row>
    <row r="136" spans="8:17" ht="21.75" customHeight="1">
      <c r="H136" s="7"/>
      <c r="I136" s="35"/>
      <c r="J136" s="35"/>
      <c r="M136" s="7"/>
      <c r="Q136" s="7"/>
    </row>
    <row r="137" spans="9:17" ht="21.75" customHeight="1">
      <c r="I137" s="39"/>
      <c r="Q137" s="7"/>
    </row>
    <row r="138" spans="2:13" ht="21.75" customHeight="1">
      <c r="B138" s="129"/>
      <c r="C138" s="129"/>
      <c r="D138" s="129"/>
      <c r="E138" s="129"/>
      <c r="F138" s="129"/>
      <c r="K138" s="59"/>
      <c r="M138" s="44"/>
    </row>
    <row r="139" spans="2:17" ht="21.75" customHeight="1">
      <c r="B139" s="128"/>
      <c r="C139" s="128"/>
      <c r="D139" s="128"/>
      <c r="E139" s="128"/>
      <c r="F139" s="128"/>
      <c r="Q139" s="60"/>
    </row>
    <row r="140" ht="21.75" customHeight="1"/>
    <row r="141" spans="5:17" ht="21.75" customHeight="1"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5:17" ht="21.75" customHeight="1"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</row>
    <row r="143" spans="2:9" ht="21.75" customHeight="1">
      <c r="B143" s="61"/>
      <c r="C143" s="61"/>
      <c r="D143" s="61"/>
      <c r="E143" s="126"/>
      <c r="F143" s="126"/>
      <c r="H143" s="126"/>
      <c r="I143" s="126"/>
    </row>
    <row r="144" spans="2:9" ht="21.75" customHeight="1">
      <c r="B144" s="65"/>
      <c r="C144" s="70"/>
      <c r="D144" s="70"/>
      <c r="E144" s="125"/>
      <c r="F144" s="125"/>
      <c r="H144" s="125"/>
      <c r="I144" s="125"/>
    </row>
    <row r="145" spans="2:9" ht="21.75" customHeight="1">
      <c r="B145" s="64"/>
      <c r="C145" s="69"/>
      <c r="D145" s="69"/>
      <c r="E145" s="126"/>
      <c r="F145" s="127"/>
      <c r="H145" s="127"/>
      <c r="I145" s="127"/>
    </row>
    <row r="146" ht="21.75" customHeight="1">
      <c r="O146" s="7"/>
    </row>
    <row r="147" ht="21.75" customHeight="1"/>
    <row r="148" ht="21.75" customHeight="1">
      <c r="O148" s="71"/>
    </row>
    <row r="149" ht="21.75" customHeight="1">
      <c r="O149" s="71"/>
    </row>
    <row r="150" ht="21.75" customHeight="1">
      <c r="O150" s="71"/>
    </row>
    <row r="151" spans="12:15" ht="21.75" customHeight="1">
      <c r="L151" s="7"/>
      <c r="O151" s="71"/>
    </row>
    <row r="152" spans="12:15" ht="21.75" customHeight="1">
      <c r="L152" s="7"/>
      <c r="O152" s="7"/>
    </row>
    <row r="153" spans="5:12" ht="21.75" customHeight="1">
      <c r="E153" s="160"/>
      <c r="L153" s="7"/>
    </row>
    <row r="154" spans="5:12" ht="21.75" customHeight="1">
      <c r="E154" s="161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160"/>
      <c r="L157" s="7"/>
    </row>
    <row r="158" ht="21.75" customHeight="1"/>
    <row r="159" spans="5:12" ht="21.75" customHeight="1">
      <c r="E159" s="162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1" r:id="rId2"/>
  <rowBreaks count="3" manualBreakCount="3">
    <brk id="51" max="16383" man="1"/>
    <brk id="82" max="16383" man="1"/>
    <brk id="130" max="16383" man="1"/>
  </rowBreaks>
  <colBreaks count="2" manualBreakCount="2">
    <brk id="18" max="16383" man="1"/>
    <brk id="19" max="16383" man="1"/>
  </colBreaks>
  <ignoredErrors>
    <ignoredError sqref="R105 D28 R38 R59 R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2022-09-07T15:39:25Z</cp:lastPrinted>
  <dcterms:created xsi:type="dcterms:W3CDTF">2015-06-05T18:19:34Z</dcterms:created>
  <dcterms:modified xsi:type="dcterms:W3CDTF">2022-09-07T15:41:28Z</dcterms:modified>
  <cp:category/>
  <cp:version/>
  <cp:contentType/>
  <cp:contentStatus/>
</cp:coreProperties>
</file>