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ONSUMO NACIONAL 2018" sheetId="1" r:id="rId1"/>
    <sheet name="RESUMEN 2018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<sst xmlns="http://schemas.openxmlformats.org/spreadsheetml/2006/main" count="76" uniqueCount="69">
  <si>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GASOLINA PREMIUM</t>
  </si>
  <si>
    <t>GASOLINA REGULAR</t>
  </si>
  <si>
    <t>KEROSENE</t>
  </si>
  <si>
    <t>AVTUR</t>
  </si>
  <si>
    <t>GASOIL REGULAR</t>
  </si>
  <si>
    <t xml:space="preserve">Enero </t>
  </si>
  <si>
    <t>Febrero</t>
  </si>
  <si>
    <t>Marzo</t>
  </si>
  <si>
    <t>Abril</t>
  </si>
  <si>
    <t xml:space="preserve">PRODUCTOS </t>
  </si>
  <si>
    <t>Total</t>
  </si>
  <si>
    <t>CONSUMO MENSUAL DE COMBUSTIBLES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</si>
  <si>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</si>
  <si>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</si>
  <si>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</si>
  <si>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</si>
  <si>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</si>
  <si>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</si>
  <si>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</si>
  <si>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</si>
  <si>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 L P  </t>
  </si>
  <si>
    <t>GASOLINA PREMIUM EXENTA DE IMPUESTOS</t>
  </si>
  <si>
    <t>GASOIL NORMAL EXENTO DE IMPUESTOS</t>
  </si>
  <si>
    <t>GASOIL GENERACION INTERC.</t>
  </si>
  <si>
    <t>GASOIL GENERACION NO INTERC.</t>
  </si>
  <si>
    <t>GASOIL PREMIUM</t>
  </si>
  <si>
    <t>GASOIL PREMIUM EXENTO DE IMPUESTOS</t>
  </si>
  <si>
    <t>FUEL OIL AREA DE CARGA</t>
  </si>
  <si>
    <t>FUEL OIL GENERACION INTERC.</t>
  </si>
  <si>
    <t>FUEL OIL GENERACION NO INTERC.</t>
  </si>
  <si>
    <t>FUEL OIL EXONERADO ZONAS FRANCAS</t>
  </si>
  <si>
    <t>IFO-380</t>
  </si>
  <si>
    <t>GASOIL REG. EXENTO DE ADVALOREM</t>
  </si>
  <si>
    <t>MINISTERIO DE INDUSTRIA Y COMERCIO</t>
  </si>
  <si>
    <t>GASOIL A PRECIO ESPECIAL</t>
  </si>
  <si>
    <t>FUEL OIL A PRECIO ESPECIAL</t>
  </si>
  <si>
    <t>GASOLINA REGULAR EXENTA DE IMPUESTOS</t>
  </si>
  <si>
    <t>GASOIL REG. COMPENSADO TRANSPORTISTAS</t>
  </si>
  <si>
    <t>GASOIL OPTIMO</t>
  </si>
  <si>
    <t>GASOIL PREMIUM A PRECIO ESPECIAL</t>
  </si>
  <si>
    <t>GASOIL OPTIMO EXENTO DE IMPUESTOS</t>
  </si>
  <si>
    <t>GASOIL OPTIMO PRECIO ESPECIAL</t>
  </si>
  <si>
    <t>ENERO - SEPTIEMBRE, 2016</t>
  </si>
  <si>
    <t xml:space="preserve">TOTAL GENERAL </t>
  </si>
  <si>
    <t>(Valores expresados en Galones)</t>
  </si>
  <si>
    <t>FUENTES:</t>
  </si>
  <si>
    <t>EMPRESA REFIDOMSA</t>
  </si>
  <si>
    <t xml:space="preserve">EMPRESA COASTAL </t>
  </si>
  <si>
    <t>OTROS.</t>
  </si>
  <si>
    <t>REALIZADO POR:</t>
  </si>
  <si>
    <t>LICDO. JUAN ANTONIO CHAIN HASBUN</t>
  </si>
  <si>
    <t>PROMEDIO</t>
  </si>
  <si>
    <t>MINISTERIO DE INDUSTRIA, COMERCIO Y MIPYMES</t>
  </si>
  <si>
    <t xml:space="preserve">CONSUMO NACIONAL DE LOS COMBUSTIBLES </t>
  </si>
  <si>
    <t xml:space="preserve">PROMEDIO </t>
  </si>
  <si>
    <t>G.L.P. USO GENERAL</t>
  </si>
  <si>
    <t xml:space="preserve">GASOIL REGULAR </t>
  </si>
  <si>
    <t>GASOIL GENERACIÓN</t>
  </si>
  <si>
    <t>FUEL OIL CARGA</t>
  </si>
  <si>
    <t>FUEL OIL GENERACIÓN</t>
  </si>
  <si>
    <t>TOTAL GENERAL</t>
  </si>
  <si>
    <t xml:space="preserve">       CONSUMO MENSUAL DE COMBUSTIBLES</t>
  </si>
  <si>
    <t xml:space="preserve">     DIRECCIÓN DE COMBUSTIBLES</t>
  </si>
  <si>
    <t xml:space="preserve">             </t>
  </si>
  <si>
    <t>TOTAL</t>
  </si>
  <si>
    <t>TIPOS DE COMBUSTIBLES</t>
  </si>
  <si>
    <t>PERIODO 2018</t>
  </si>
  <si>
    <t>MES DE MARZO</t>
  </si>
  <si>
    <t>PERIODO: ENERO - MARZO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</si>
</sst>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0_);\(#,##0.0000\)"/>
    <numFmt numFmtId="187" formatCode="0.0000_)"/>
    <numFmt numFmtId="188" formatCode="_(* #,##0_);_(* \(#,##0\);_(* &quot;-&quot;??_);_(@_)"/>
    <numFmt numFmtId="189" formatCode="0.0"/>
    <numFmt numFmtId="190" formatCode="#,##0.0"/>
    <numFmt numFmtId="191" formatCode="0.00000"/>
    <numFmt numFmtId="192" formatCode="0.0000"/>
    <numFmt numFmtId="193" formatCode="0.000"/>
    <numFmt numFmtId="194" formatCode="_(&quot;RD$&quot;* #,##0.000_);_(&quot;RD$&quot;* \(#,##0.000\);_(&quot;RD$&quot;* &quot;-&quot;??_);_(@_)"/>
    <numFmt numFmtId="195" formatCode="_(&quot;RD$&quot;* #,##0.0_);_(&quot;RD$&quot;* \(#,##0.0\);_(&quot;RD$&quot;* &quot;-&quot;??_);_(@_)"/>
    <numFmt numFmtId="196" formatCode="_(&quot;RD$&quot;* #,##0_);_(&quot;RD$&quot;* \(#,##0\);_(&quot;RD$&quot;* &quot;-&quot;??_);_(@_)"/>
    <numFmt numFmtId="197" formatCode="#,##0.000"/>
    <numFmt numFmtId="198" formatCode="[$-1C0A]dddd\,\ d\ &quot;de&quot;\ mmmm\ &quot;de&quot;\ yyyy"/>
    <numFmt numFmtId="199" formatCode="[$-1C0A]h:mm:ss\ AM/PM"/>
    <numFmt numFmtId="200" formatCode="&quot;$&quot;#,##0.00"/>
    <numFmt numFmtId="201" formatCode="&quot;$&quot;#,##0.000"/>
    <numFmt numFmtId="202" formatCode="&quot;$&quot;#,##0.0000"/>
    <numFmt numFmtId="203" formatCode="&quot;$&quot;#,##0.0"/>
    <numFmt numFmtId="204" formatCode="&quot;$&quot;#,##0"/>
    <numFmt numFmtId="205" formatCode="#,##0.0000"/>
    <numFmt numFmtId="206" formatCode="#,##0.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186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49" applyNumberFormat="1" applyFont="1" applyAlignment="1">
      <alignment/>
    </xf>
    <xf numFmtId="185" fontId="0" fillId="0" borderId="0" xfId="49" applyFont="1" applyAlignment="1">
      <alignment/>
    </xf>
    <xf numFmtId="200" fontId="0" fillId="0" borderId="0" xfId="0" applyNumberFormat="1" applyAlignment="1">
      <alignment/>
    </xf>
    <xf numFmtId="204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186" fontId="6" fillId="0" borderId="11" xfId="52" applyFont="1" applyBorder="1" applyAlignment="1" applyProtection="1" quotePrefix="1">
      <alignment horizontal="left" vertical="center"/>
      <protection/>
    </xf>
    <xf numFmtId="186" fontId="6" fillId="0" borderId="10" xfId="52" applyFont="1" applyBorder="1" applyAlignment="1" applyProtection="1" quotePrefix="1">
      <alignment horizontal="left" vertical="center"/>
      <protection/>
    </xf>
    <xf numFmtId="186" fontId="6" fillId="0" borderId="10" xfId="52" applyFont="1" applyBorder="1" applyAlignment="1" applyProtection="1">
      <alignment horizontal="left" vertical="center"/>
      <protection/>
    </xf>
    <xf numFmtId="186" fontId="6" fillId="0" borderId="10" xfId="52" applyFont="1" applyFill="1" applyBorder="1" applyAlignment="1" applyProtection="1" quotePrefix="1">
      <alignment horizontal="left" vertical="center"/>
      <protection/>
    </xf>
    <xf numFmtId="186" fontId="6" fillId="0" borderId="10" xfId="52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NTERDAT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152400</xdr:rowOff>
    </xdr:from>
    <xdr:to>
      <xdr:col>0</xdr:col>
      <xdr:colOff>1181100</xdr:colOff>
      <xdr:row>6</xdr:row>
      <xdr:rowOff>47625</xdr:rowOff>
    </xdr:to>
    <xdr:pic>
      <xdr:nvPicPr>
        <xdr:cNvPr id="1" name="Picture 2" descr="Resultado de imagen para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4850"/>
          <a:ext cx="1162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4" sqref="A4:O4"/>
    </sheetView>
  </sheetViews>
  <sheetFormatPr defaultColWidth="11.421875" defaultRowHeight="12.75" outlineLevelCol="1"/>
  <cols>
    <col min="1" max="1" width="46.57421875" style="0" customWidth="1"/>
    <col min="2" max="2" width="11.421875" style="0" bestFit="1" customWidth="1"/>
    <col min="3" max="3" width="11.421875" style="0" customWidth="1"/>
    <col min="4" max="4" width="11.140625" style="0" customWidth="1"/>
    <col min="5" max="5" width="11.421875" style="0" hidden="1" customWidth="1" outlineLevel="1"/>
    <col min="6" max="6" width="12.140625" style="0" hidden="1" customWidth="1" outlineLevel="1"/>
    <col min="7" max="7" width="12.00390625" style="0" hidden="1" customWidth="1" outlineLevel="1"/>
    <col min="8" max="8" width="11.28125" style="0" hidden="1" customWidth="1" outlineLevel="1"/>
    <col min="9" max="9" width="12.421875" style="0" hidden="1" customWidth="1" outlineLevel="1"/>
    <col min="10" max="10" width="12.00390625" style="0" hidden="1" customWidth="1" outlineLevel="1"/>
    <col min="11" max="13" width="12.28125" style="0" hidden="1" customWidth="1" outlineLevel="1"/>
    <col min="14" max="14" width="11.140625" style="0" bestFit="1" customWidth="1" collapsed="1"/>
    <col min="15" max="15" width="11.140625" style="0" bestFit="1" customWidth="1"/>
    <col min="16" max="16" width="0" style="0" hidden="1" customWidth="1"/>
    <col min="17" max="17" width="18.57421875" style="0" hidden="1" customWidth="1"/>
    <col min="18" max="22" width="0" style="0" hidden="1" customWidth="1"/>
    <col min="24" max="24" width="12.7109375" style="0" customWidth="1"/>
    <col min="25" max="25" width="12.00390625" style="0" customWidth="1"/>
    <col min="27" max="27" width="11.00390625" style="0" customWidth="1"/>
  </cols>
  <sheetData>
    <row r="1" spans="1:14" ht="18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15.75">
      <c r="A4" s="36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.75">
      <c r="A5" s="36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33" t="s">
        <v>68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3.5" thickBot="1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20.25" customHeight="1" thickBot="1">
      <c r="A9" s="15" t="s">
        <v>9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  <c r="K9" s="16" t="s">
        <v>17</v>
      </c>
      <c r="L9" s="16" t="s">
        <v>18</v>
      </c>
      <c r="M9" s="16" t="s">
        <v>19</v>
      </c>
      <c r="N9" s="16" t="s">
        <v>10</v>
      </c>
      <c r="O9" s="17" t="s">
        <v>51</v>
      </c>
    </row>
    <row r="10" spans="1:27" ht="27" customHeight="1">
      <c r="A10" s="26" t="s">
        <v>20</v>
      </c>
      <c r="B10" s="8">
        <f>13995088+392160+24540626</f>
        <v>38927874</v>
      </c>
      <c r="C10" s="8">
        <f>1502050+6080271+6158713+6205476+4017565+13253758+375297</f>
        <v>37593130</v>
      </c>
      <c r="D10" s="8">
        <f>20130171+14136896+435672</f>
        <v>34702739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8">
        <f aca="true" t="shared" si="0" ref="N10:N35">SUM(B10:M10)</f>
        <v>111223743</v>
      </c>
      <c r="O10" s="9">
        <f>N10/3</f>
        <v>37074581</v>
      </c>
      <c r="Q10" s="4"/>
      <c r="Y10" s="5"/>
      <c r="AA10" s="5"/>
    </row>
    <row r="11" spans="1:27" ht="27" customHeight="1">
      <c r="A11" s="27" t="s">
        <v>0</v>
      </c>
      <c r="B11" s="2">
        <f>13240323+1442708</f>
        <v>14683031</v>
      </c>
      <c r="C11" s="2">
        <f>10250149+155317+809286+926754+1049083+224967</f>
        <v>13415556</v>
      </c>
      <c r="D11" s="2">
        <f>840864+11795435</f>
        <v>12636299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9">
        <f t="shared" si="0"/>
        <v>40734886</v>
      </c>
      <c r="O11" s="9">
        <f aca="true" t="shared" si="1" ref="O11:O35">N11/3</f>
        <v>13578295.333333334</v>
      </c>
      <c r="X11" s="6"/>
      <c r="AA11" s="5"/>
    </row>
    <row r="12" spans="1:15" ht="27" customHeight="1">
      <c r="A12" s="27" t="s">
        <v>21</v>
      </c>
      <c r="B12" s="2">
        <v>9066</v>
      </c>
      <c r="C12" s="2">
        <v>9870</v>
      </c>
      <c r="D12" s="2">
        <v>13788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9">
        <f t="shared" si="0"/>
        <v>32724</v>
      </c>
      <c r="O12" s="9">
        <f t="shared" si="1"/>
        <v>10908</v>
      </c>
    </row>
    <row r="13" spans="1:24" ht="27" customHeight="1">
      <c r="A13" s="27" t="s">
        <v>1</v>
      </c>
      <c r="B13" s="2">
        <f>12485287+1010838</f>
        <v>13496125</v>
      </c>
      <c r="C13" s="2">
        <f>10589906+120817+399631+507799+662338+147141</f>
        <v>12427632</v>
      </c>
      <c r="D13" s="2">
        <f>492610+12127062</f>
        <v>12619672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9">
        <f t="shared" si="0"/>
        <v>38543429</v>
      </c>
      <c r="O13" s="9">
        <f t="shared" si="1"/>
        <v>12847809.666666666</v>
      </c>
      <c r="Q13" s="1"/>
      <c r="X13" s="7"/>
    </row>
    <row r="14" spans="1:17" ht="27" customHeight="1">
      <c r="A14" s="27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9">
        <f t="shared" si="0"/>
        <v>0</v>
      </c>
      <c r="O14" s="9">
        <f t="shared" si="1"/>
        <v>0</v>
      </c>
      <c r="Q14" s="1"/>
    </row>
    <row r="15" spans="1:17" ht="27" customHeight="1">
      <c r="A15" s="28" t="s">
        <v>2</v>
      </c>
      <c r="B15" s="2">
        <v>282475</v>
      </c>
      <c r="C15" s="2">
        <v>222853</v>
      </c>
      <c r="D15" s="2">
        <v>328894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9">
        <f t="shared" si="0"/>
        <v>834222</v>
      </c>
      <c r="O15" s="9">
        <f t="shared" si="1"/>
        <v>278074</v>
      </c>
      <c r="Q15" s="1"/>
    </row>
    <row r="16" spans="1:15" ht="27" customHeight="1">
      <c r="A16" s="28" t="s">
        <v>3</v>
      </c>
      <c r="B16" s="2">
        <v>7246712</v>
      </c>
      <c r="C16" s="2">
        <v>5020638</v>
      </c>
      <c r="D16" s="2">
        <v>6283112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9">
        <f t="shared" si="0"/>
        <v>18550462</v>
      </c>
      <c r="O16" s="9">
        <f t="shared" si="1"/>
        <v>6183487.333333333</v>
      </c>
    </row>
    <row r="17" spans="1:24" ht="27" customHeight="1">
      <c r="A17" s="29" t="s">
        <v>4</v>
      </c>
      <c r="B17" s="2">
        <f>13323810+2425555</f>
        <v>15749365</v>
      </c>
      <c r="C17" s="2">
        <f>13762985+416338+738728+987471+1524490+533710</f>
        <v>17963722</v>
      </c>
      <c r="D17" s="2">
        <f>2012002+14643436</f>
        <v>16655438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9">
        <f t="shared" si="0"/>
        <v>50368525</v>
      </c>
      <c r="O17" s="9">
        <f t="shared" si="1"/>
        <v>16789508.333333332</v>
      </c>
      <c r="X17" s="6"/>
    </row>
    <row r="18" spans="1:24" ht="27" customHeight="1">
      <c r="A18" s="30" t="s">
        <v>22</v>
      </c>
      <c r="B18" s="2">
        <v>59837</v>
      </c>
      <c r="C18" s="2">
        <v>31643</v>
      </c>
      <c r="D18" s="2">
        <v>42441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9">
        <f t="shared" si="0"/>
        <v>133921</v>
      </c>
      <c r="O18" s="9">
        <f t="shared" si="1"/>
        <v>44640.333333333336</v>
      </c>
      <c r="X18" t="s">
        <v>63</v>
      </c>
    </row>
    <row r="19" spans="1:15" ht="27" customHeight="1">
      <c r="A19" s="27" t="s">
        <v>32</v>
      </c>
      <c r="B19" s="3">
        <v>0</v>
      </c>
      <c r="C19" s="3">
        <v>0</v>
      </c>
      <c r="D19" s="3">
        <v>0</v>
      </c>
      <c r="E19" s="3">
        <v>0</v>
      </c>
      <c r="F19" s="2">
        <v>0</v>
      </c>
      <c r="G19" s="2">
        <v>0</v>
      </c>
      <c r="H19" s="2">
        <v>0</v>
      </c>
      <c r="I19" s="2">
        <v>0</v>
      </c>
      <c r="J19" s="11">
        <v>0</v>
      </c>
      <c r="K19" s="2">
        <v>0</v>
      </c>
      <c r="L19" s="2">
        <v>0</v>
      </c>
      <c r="M19" s="2">
        <v>0</v>
      </c>
      <c r="N19" s="19">
        <f t="shared" si="0"/>
        <v>0</v>
      </c>
      <c r="O19" s="9">
        <f t="shared" si="1"/>
        <v>0</v>
      </c>
    </row>
    <row r="20" spans="1:15" ht="27" customHeight="1">
      <c r="A20" s="30" t="s">
        <v>37</v>
      </c>
      <c r="B20" s="3">
        <v>0</v>
      </c>
      <c r="C20" s="3">
        <v>0</v>
      </c>
      <c r="D20" s="3">
        <v>0</v>
      </c>
      <c r="E20" s="3">
        <v>0</v>
      </c>
      <c r="F20" s="2">
        <v>0</v>
      </c>
      <c r="G20" s="10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9">
        <f t="shared" si="0"/>
        <v>0</v>
      </c>
      <c r="O20" s="9">
        <f t="shared" si="1"/>
        <v>0</v>
      </c>
    </row>
    <row r="21" spans="1:24" ht="27" customHeight="1">
      <c r="A21" s="27" t="s">
        <v>23</v>
      </c>
      <c r="B21" s="2">
        <f>129494+141417</f>
        <v>270911</v>
      </c>
      <c r="C21" s="2">
        <f>96593+7908+16877+11913+31751+16874</f>
        <v>181916</v>
      </c>
      <c r="D21" s="2">
        <f>48619+49359</f>
        <v>97978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9">
        <f t="shared" si="0"/>
        <v>550805</v>
      </c>
      <c r="O21" s="9">
        <f t="shared" si="1"/>
        <v>183601.66666666666</v>
      </c>
      <c r="X21" s="6"/>
    </row>
    <row r="22" spans="1:15" ht="27" customHeight="1">
      <c r="A22" s="28" t="s">
        <v>24</v>
      </c>
      <c r="B22" s="2">
        <v>47469</v>
      </c>
      <c r="C22" s="2">
        <v>11859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9">
        <f t="shared" si="0"/>
        <v>59328</v>
      </c>
      <c r="O22" s="9">
        <f t="shared" si="1"/>
        <v>19776</v>
      </c>
    </row>
    <row r="23" spans="1:15" ht="27" customHeight="1">
      <c r="A23" s="27" t="s">
        <v>34</v>
      </c>
      <c r="B23" s="2">
        <v>0</v>
      </c>
      <c r="C23" s="2">
        <v>0</v>
      </c>
      <c r="D23" s="11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9">
        <f t="shared" si="0"/>
        <v>0</v>
      </c>
      <c r="O23" s="9">
        <f t="shared" si="1"/>
        <v>0</v>
      </c>
    </row>
    <row r="24" spans="1:15" ht="27" customHeight="1">
      <c r="A24" s="28" t="s">
        <v>38</v>
      </c>
      <c r="B24" s="2">
        <v>5269557</v>
      </c>
      <c r="C24" s="2">
        <v>4494957</v>
      </c>
      <c r="D24" s="2">
        <v>4998414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9">
        <f t="shared" si="0"/>
        <v>14762928</v>
      </c>
      <c r="O24" s="9">
        <f t="shared" si="1"/>
        <v>4920976</v>
      </c>
    </row>
    <row r="25" spans="1:15" ht="27" customHeight="1">
      <c r="A25" s="28" t="s">
        <v>40</v>
      </c>
      <c r="B25" s="2">
        <v>33180</v>
      </c>
      <c r="C25" s="2">
        <v>30710</v>
      </c>
      <c r="D25" s="2">
        <v>18797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9">
        <f t="shared" si="0"/>
        <v>82687</v>
      </c>
      <c r="O25" s="9">
        <f t="shared" si="1"/>
        <v>27562.333333333332</v>
      </c>
    </row>
    <row r="26" spans="1:15" ht="27" customHeight="1">
      <c r="A26" s="28" t="s">
        <v>41</v>
      </c>
      <c r="B26" s="10">
        <v>2339434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9">
        <f t="shared" si="0"/>
        <v>2339434</v>
      </c>
      <c r="O26" s="9">
        <f t="shared" si="1"/>
        <v>779811.3333333334</v>
      </c>
    </row>
    <row r="27" spans="1:15" ht="27" customHeight="1">
      <c r="A27" s="30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9">
        <f t="shared" si="0"/>
        <v>0</v>
      </c>
      <c r="O27" s="9">
        <f t="shared" si="1"/>
        <v>0</v>
      </c>
    </row>
    <row r="28" spans="1:15" ht="27" customHeight="1">
      <c r="A28" s="27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9">
        <f t="shared" si="0"/>
        <v>0</v>
      </c>
      <c r="O28" s="9">
        <f t="shared" si="1"/>
        <v>0</v>
      </c>
    </row>
    <row r="29" spans="1:15" ht="27" customHeight="1">
      <c r="A29" s="27" t="s">
        <v>39</v>
      </c>
      <c r="B29" s="2">
        <v>0</v>
      </c>
      <c r="C29" s="2">
        <v>0</v>
      </c>
      <c r="D29" s="10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9">
        <f t="shared" si="0"/>
        <v>0</v>
      </c>
      <c r="O29" s="9">
        <f t="shared" si="1"/>
        <v>0</v>
      </c>
    </row>
    <row r="30" spans="1:15" ht="27" customHeight="1">
      <c r="A30" s="28" t="s">
        <v>27</v>
      </c>
      <c r="B30" s="2">
        <v>281825</v>
      </c>
      <c r="C30" s="2">
        <v>451300</v>
      </c>
      <c r="D30" s="10">
        <v>546024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9">
        <f t="shared" si="0"/>
        <v>1279149</v>
      </c>
      <c r="O30" s="9">
        <f t="shared" si="1"/>
        <v>426383</v>
      </c>
    </row>
    <row r="31" spans="1:15" ht="27" customHeight="1">
      <c r="A31" s="28" t="s">
        <v>30</v>
      </c>
      <c r="B31" s="2">
        <v>429314</v>
      </c>
      <c r="C31" s="2">
        <v>229171</v>
      </c>
      <c r="D31" s="10">
        <v>278184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9">
        <f t="shared" si="0"/>
        <v>936669</v>
      </c>
      <c r="O31" s="9">
        <f t="shared" si="1"/>
        <v>312223</v>
      </c>
    </row>
    <row r="32" spans="1:15" ht="27" customHeight="1">
      <c r="A32" s="28" t="s">
        <v>28</v>
      </c>
      <c r="B32" s="2">
        <f>631580+83356</f>
        <v>714936</v>
      </c>
      <c r="C32" s="2">
        <f>559748+42156</f>
        <v>601904</v>
      </c>
      <c r="D32" s="10">
        <f>628971+64167</f>
        <v>693138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9">
        <f t="shared" si="0"/>
        <v>2009978</v>
      </c>
      <c r="O32" s="9">
        <f t="shared" si="1"/>
        <v>669992.6666666666</v>
      </c>
    </row>
    <row r="33" spans="1:15" ht="27" customHeight="1">
      <c r="A33" s="28" t="s">
        <v>29</v>
      </c>
      <c r="B33" s="2">
        <v>664575</v>
      </c>
      <c r="C33" s="2">
        <v>524953</v>
      </c>
      <c r="D33" s="2">
        <v>689978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9">
        <f t="shared" si="0"/>
        <v>1879506</v>
      </c>
      <c r="O33" s="9">
        <f t="shared" si="1"/>
        <v>626502</v>
      </c>
    </row>
    <row r="34" spans="1:15" ht="27" customHeight="1">
      <c r="A34" s="28" t="s">
        <v>31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9">
        <f t="shared" si="0"/>
        <v>0</v>
      </c>
      <c r="O34" s="9">
        <f t="shared" si="1"/>
        <v>0</v>
      </c>
    </row>
    <row r="35" spans="1:15" ht="27" customHeight="1">
      <c r="A35" s="28" t="s">
        <v>35</v>
      </c>
      <c r="B35" s="2">
        <v>8119423</v>
      </c>
      <c r="C35" s="2">
        <v>5583479</v>
      </c>
      <c r="D35" s="2">
        <v>9580787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9">
        <f t="shared" si="0"/>
        <v>23283689</v>
      </c>
      <c r="O35" s="9">
        <f t="shared" si="1"/>
        <v>7761229.666666667</v>
      </c>
    </row>
    <row r="36" spans="1:15" ht="18" customHeight="1" thickBot="1">
      <c r="A36" s="31" t="s">
        <v>43</v>
      </c>
      <c r="B36" s="20">
        <f>SUM(B10:B35)</f>
        <v>108625109</v>
      </c>
      <c r="C36" s="20">
        <f>SUM(C10:C35)</f>
        <v>98795293</v>
      </c>
      <c r="D36" s="20">
        <f aca="true" t="shared" si="2" ref="D36:O36">SUM(D10:D35)</f>
        <v>100185683</v>
      </c>
      <c r="E36" s="21">
        <f t="shared" si="2"/>
        <v>0</v>
      </c>
      <c r="F36" s="21">
        <f>SUM(F10:F35)</f>
        <v>0</v>
      </c>
      <c r="G36" s="21">
        <f t="shared" si="2"/>
        <v>0</v>
      </c>
      <c r="H36" s="21">
        <f t="shared" si="2"/>
        <v>0</v>
      </c>
      <c r="I36" s="21">
        <f t="shared" si="2"/>
        <v>0</v>
      </c>
      <c r="J36" s="21">
        <f t="shared" si="2"/>
        <v>0</v>
      </c>
      <c r="K36" s="21">
        <f t="shared" si="2"/>
        <v>0</v>
      </c>
      <c r="L36" s="21">
        <f>SUM(L10:L35)</f>
        <v>0</v>
      </c>
      <c r="M36" s="21">
        <f t="shared" si="2"/>
        <v>0</v>
      </c>
      <c r="N36" s="21">
        <f t="shared" si="2"/>
        <v>307606085</v>
      </c>
      <c r="O36" s="21">
        <f t="shared" si="2"/>
        <v>102535361.66666666</v>
      </c>
    </row>
    <row r="37" ht="13.5" thickTop="1"/>
    <row r="38" ht="12.75">
      <c r="A38" s="14" t="s">
        <v>45</v>
      </c>
    </row>
    <row r="39" ht="12.75">
      <c r="A39" s="24" t="s">
        <v>46</v>
      </c>
    </row>
    <row r="40" ht="12.75">
      <c r="A40" s="24" t="s">
        <v>47</v>
      </c>
    </row>
    <row r="41" ht="12.75">
      <c r="A41" s="24" t="s">
        <v>48</v>
      </c>
    </row>
    <row r="42" ht="12.75">
      <c r="A42" s="24"/>
    </row>
    <row r="43" ht="12.75">
      <c r="A43" s="14" t="s">
        <v>49</v>
      </c>
    </row>
    <row r="44" ht="12.75">
      <c r="A44" s="24" t="s">
        <v>50</v>
      </c>
    </row>
    <row r="46" ht="12.75">
      <c r="A46" s="25"/>
    </row>
  </sheetData>
  <sheetProtection/>
  <mergeCells count="8">
    <mergeCell ref="A6:O6"/>
    <mergeCell ref="A7:O7"/>
    <mergeCell ref="A8:O8"/>
    <mergeCell ref="A1:N1"/>
    <mergeCell ref="A2:N2"/>
    <mergeCell ref="A3:N3"/>
    <mergeCell ref="A4:O4"/>
    <mergeCell ref="A5:O5"/>
  </mergeCells>
  <printOptions horizontalCentered="1"/>
  <pageMargins left="0.11811023622047245" right="0.7874015748031497" top="0.11811023622047245" bottom="0.15748031496062992" header="0.11811023622047245" footer="0"/>
  <pageSetup horizontalDpi="600" verticalDpi="600" orientation="landscape" scale="65" r:id="rId2"/>
  <headerFooter alignWithMargins="0">
    <oddFooter>&amp;L&amp;8Fuente: Refinería Dominicana de Petróleo, S.A., y otras Compañías Importadoras Autorizadas.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1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2" width="1.7109375" style="0" customWidth="1"/>
    <col min="3" max="3" width="33.8515625" style="0" customWidth="1"/>
    <col min="4" max="4" width="11.140625" style="0" bestFit="1" customWidth="1"/>
    <col min="5" max="5" width="11.57421875" style="0" bestFit="1" customWidth="1"/>
    <col min="6" max="6" width="20.00390625" style="0" customWidth="1"/>
  </cols>
  <sheetData>
    <row r="1" spans="3:6" ht="12.75">
      <c r="C1" s="35" t="s">
        <v>52</v>
      </c>
      <c r="D1" s="35"/>
      <c r="E1" s="35"/>
      <c r="F1" s="12"/>
    </row>
    <row r="2" spans="3:6" ht="12.75">
      <c r="C2" s="35" t="s">
        <v>53</v>
      </c>
      <c r="D2" s="35"/>
      <c r="E2" s="35"/>
      <c r="F2" s="12"/>
    </row>
    <row r="3" spans="3:6" ht="12.75">
      <c r="C3" s="35" t="s">
        <v>66</v>
      </c>
      <c r="D3" s="35"/>
      <c r="E3" s="35"/>
      <c r="F3" s="12"/>
    </row>
    <row r="4" spans="3:6" ht="12.75">
      <c r="C4" s="35" t="s">
        <v>67</v>
      </c>
      <c r="D4" s="35"/>
      <c r="E4" s="35"/>
      <c r="F4" s="12"/>
    </row>
    <row r="5" spans="3:5" ht="12.75">
      <c r="C5" s="22" t="s">
        <v>65</v>
      </c>
      <c r="D5" s="22" t="s">
        <v>64</v>
      </c>
      <c r="E5" s="22" t="s">
        <v>54</v>
      </c>
    </row>
    <row r="6" spans="3:5" ht="12.75">
      <c r="C6" s="32" t="s">
        <v>55</v>
      </c>
      <c r="D6" s="2">
        <f>'CONSUMO NACIONAL 2018'!N10</f>
        <v>111223743</v>
      </c>
      <c r="E6" s="2">
        <f>D6/3</f>
        <v>37074581</v>
      </c>
    </row>
    <row r="7" spans="3:5" ht="12.75">
      <c r="C7" s="32" t="s">
        <v>0</v>
      </c>
      <c r="D7" s="2">
        <f>'CONSUMO NACIONAL 2018'!N11+'CONSUMO NACIONAL 2018'!N12</f>
        <v>40767610</v>
      </c>
      <c r="E7" s="2">
        <f aca="true" t="shared" si="0" ref="E7:E16">D7/3</f>
        <v>13589203.333333334</v>
      </c>
    </row>
    <row r="8" spans="3:5" ht="12.75">
      <c r="C8" s="32" t="s">
        <v>1</v>
      </c>
      <c r="D8" s="2">
        <f>'CONSUMO NACIONAL 2018'!N13</f>
        <v>38543429</v>
      </c>
      <c r="E8" s="2">
        <f t="shared" si="0"/>
        <v>12847809.666666666</v>
      </c>
    </row>
    <row r="9" spans="3:5" ht="12.75">
      <c r="C9" s="32" t="s">
        <v>2</v>
      </c>
      <c r="D9" s="2">
        <f>'CONSUMO NACIONAL 2018'!N15</f>
        <v>834222</v>
      </c>
      <c r="E9" s="2">
        <f t="shared" si="0"/>
        <v>278074</v>
      </c>
    </row>
    <row r="10" spans="3:5" ht="12.75">
      <c r="C10" s="32" t="s">
        <v>3</v>
      </c>
      <c r="D10" s="2">
        <f>'CONSUMO NACIONAL 2018'!N16</f>
        <v>18550462</v>
      </c>
      <c r="E10" s="2">
        <f t="shared" si="0"/>
        <v>6183487.333333333</v>
      </c>
    </row>
    <row r="11" spans="3:5" ht="12.75">
      <c r="C11" s="32" t="s">
        <v>56</v>
      </c>
      <c r="D11" s="2">
        <f>'CONSUMO NACIONAL 2018'!N17+'CONSUMO NACIONAL 2018'!N18</f>
        <v>50502446</v>
      </c>
      <c r="E11" s="2">
        <f t="shared" si="0"/>
        <v>16834148.666666668</v>
      </c>
    </row>
    <row r="12" spans="3:5" ht="15" customHeight="1">
      <c r="C12" s="32" t="s">
        <v>57</v>
      </c>
      <c r="D12" s="2">
        <f>'CONSUMO NACIONAL 2018'!N21+'CONSUMO NACIONAL 2018'!N22+'CONSUMO NACIONAL 2018'!N23</f>
        <v>610133</v>
      </c>
      <c r="E12" s="2">
        <f t="shared" si="0"/>
        <v>203377.66666666666</v>
      </c>
    </row>
    <row r="13" spans="3:5" ht="12.75">
      <c r="C13" s="32" t="s">
        <v>38</v>
      </c>
      <c r="D13" s="2">
        <f>'CONSUMO NACIONAL 2018'!N24+'CONSUMO NACIONAL 2018'!N25+'CONSUMO NACIONAL 2018'!N26</f>
        <v>17185049</v>
      </c>
      <c r="E13" s="2">
        <f t="shared" si="0"/>
        <v>5728349.666666667</v>
      </c>
    </row>
    <row r="14" spans="3:5" ht="12.75">
      <c r="C14" s="32" t="s">
        <v>25</v>
      </c>
      <c r="D14" s="2">
        <f>'CONSUMO NACIONAL 2018'!N27+'CONSUMO NACIONAL 2018'!N28+'CONSUMO NACIONAL 2018'!N29</f>
        <v>0</v>
      </c>
      <c r="E14" s="2">
        <f t="shared" si="0"/>
        <v>0</v>
      </c>
    </row>
    <row r="15" spans="3:5" ht="12.75">
      <c r="C15" s="32" t="s">
        <v>58</v>
      </c>
      <c r="D15" s="2">
        <f>'CONSUMO NACIONAL 2018'!N30+'CONSUMO NACIONAL 2018'!N31+'CONSUMO NACIONAL 2018'!N35</f>
        <v>25499507</v>
      </c>
      <c r="E15" s="2">
        <f t="shared" si="0"/>
        <v>8499835.666666666</v>
      </c>
    </row>
    <row r="16" spans="3:5" ht="12.75">
      <c r="C16" s="32" t="s">
        <v>59</v>
      </c>
      <c r="D16" s="2">
        <f>'CONSUMO NACIONAL 2018'!N32+'CONSUMO NACIONAL 2018'!N33</f>
        <v>3889484</v>
      </c>
      <c r="E16" s="2">
        <f t="shared" si="0"/>
        <v>1296494.6666666667</v>
      </c>
    </row>
    <row r="17" spans="3:5" ht="13.5" thickBot="1">
      <c r="C17" s="23" t="s">
        <v>60</v>
      </c>
      <c r="D17" s="13">
        <f>SUM(D6:D16)</f>
        <v>307606085</v>
      </c>
      <c r="E17" s="13">
        <f>SUM(E6:E16)</f>
        <v>102535361.66666669</v>
      </c>
    </row>
    <row r="18" ht="13.5" thickTop="1"/>
  </sheetData>
  <sheetProtection/>
  <mergeCells count="4">
    <mergeCell ref="C1:E1"/>
    <mergeCell ref="C2:E2"/>
    <mergeCell ref="C3:E3"/>
    <mergeCell ref="C4:E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raquel.paulino</dc:creator>
  <cp:keywords/>
  <dc:description/>
  <cp:lastModifiedBy>jchain</cp:lastModifiedBy>
  <cp:lastPrinted>2017-04-07T13:17:46Z</cp:lastPrinted>
  <dcterms:created xsi:type="dcterms:W3CDTF">2007-05-11T19:30:44Z</dcterms:created>
  <dcterms:modified xsi:type="dcterms:W3CDTF">2018-04-16T13:27:08Z</dcterms:modified>
  <cp:category/>
  <cp:version/>
  <cp:contentType/>
  <cp:contentStatus/>
</cp:coreProperties>
</file>